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Wsnp\5. Communicatie\5.6 (Recofa) formulieren\5.6.4 Vergelijkingstool\"/>
    </mc:Choice>
  </mc:AlternateContent>
  <bookViews>
    <workbookView xWindow="0" yWindow="0" windowWidth="15705" windowHeight="10965"/>
  </bookViews>
  <sheets>
    <sheet name="Vergelijking" sheetId="1" r:id="rId1"/>
    <sheet name="Variabele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27" i="1" l="1"/>
  <c r="E27" i="1"/>
  <c r="C21" i="1" l="1"/>
  <c r="C26" i="1" s="1"/>
  <c r="C28" i="1" s="1"/>
  <c r="E6" i="2" l="1"/>
  <c r="F6" i="2" s="1"/>
  <c r="E5" i="2"/>
  <c r="F5" i="2" s="1"/>
  <c r="E81" i="1" l="1"/>
  <c r="E78" i="1"/>
  <c r="C75" i="1"/>
  <c r="D20" i="1" l="1"/>
  <c r="E20" i="1"/>
  <c r="E38" i="1"/>
  <c r="E3" i="2"/>
  <c r="F3" i="2" s="1"/>
  <c r="E4" i="2"/>
  <c r="F4" i="2" s="1"/>
  <c r="E21" i="1" l="1"/>
  <c r="D61" i="1"/>
  <c r="C61" i="1" s="1"/>
  <c r="C60" i="1"/>
  <c r="F70" i="1"/>
  <c r="C55" i="1" l="1"/>
  <c r="D54" i="1"/>
  <c r="C53" i="1"/>
  <c r="E53" i="1" l="1"/>
  <c r="E60" i="1"/>
  <c r="E55" i="1"/>
  <c r="D60" i="1"/>
  <c r="D55" i="1"/>
  <c r="C54" i="1"/>
  <c r="E54" i="1" s="1"/>
  <c r="D53" i="1"/>
  <c r="E15" i="1"/>
  <c r="E13" i="1"/>
  <c r="D15" i="1"/>
  <c r="D13" i="1"/>
  <c r="C14" i="1"/>
  <c r="E14" i="1" l="1"/>
  <c r="E26" i="1" s="1"/>
  <c r="C66" i="1"/>
  <c r="E75" i="1"/>
  <c r="D66" i="1"/>
  <c r="E61" i="1"/>
  <c r="E66" i="1" s="1"/>
  <c r="F57" i="1"/>
  <c r="D26" i="1"/>
  <c r="F23" i="1"/>
  <c r="F17" i="1" l="1"/>
  <c r="F30" i="1" s="1"/>
  <c r="F34" i="1" s="1"/>
  <c r="F63" i="1"/>
  <c r="F68" i="1" s="1"/>
  <c r="F72" i="1" s="1"/>
  <c r="E84" i="1" s="1"/>
  <c r="F86" i="1" s="1"/>
  <c r="F88" i="1" s="1"/>
  <c r="E37" i="1" l="1"/>
  <c r="F40" i="1" s="1"/>
  <c r="F42" i="1" s="1"/>
</calcChain>
</file>

<file path=xl/sharedStrings.xml><?xml version="1.0" encoding="utf-8"?>
<sst xmlns="http://schemas.openxmlformats.org/spreadsheetml/2006/main" count="120" uniqueCount="78">
  <si>
    <t>Naam schuldenaar:</t>
  </si>
  <si>
    <t>Zaaknummer:</t>
  </si>
  <si>
    <t>Gegevens schuldenaar</t>
  </si>
  <si>
    <t>Boolean</t>
  </si>
  <si>
    <t>Ja</t>
  </si>
  <si>
    <t>Nee</t>
  </si>
  <si>
    <t>* Ja/Nee *</t>
  </si>
  <si>
    <t>Inkomen</t>
  </si>
  <si>
    <t>Vakantiegeld</t>
  </si>
  <si>
    <t>Overige maandelijkse inkomsten</t>
  </si>
  <si>
    <t>Per maand</t>
  </si>
  <si>
    <t>Per jaar</t>
  </si>
  <si>
    <t>Totale termijn</t>
  </si>
  <si>
    <t>Vrij te laten bedrag</t>
  </si>
  <si>
    <t>Vrij te laten vakantiegeld</t>
  </si>
  <si>
    <t>Lengte termijn in maanden</t>
  </si>
  <si>
    <t>NVVK aflostabel</t>
  </si>
  <si>
    <t>Vast aflosbedrag</t>
  </si>
  <si>
    <t>* Kies zaaksoort *</t>
  </si>
  <si>
    <t>Alleenstaande 21 - PGL*</t>
  </si>
  <si>
    <t>Alleenstaande PGL*</t>
  </si>
  <si>
    <t>LAB</t>
  </si>
  <si>
    <t>LOB excl. porto</t>
  </si>
  <si>
    <t>Porto</t>
  </si>
  <si>
    <t>EP</t>
  </si>
  <si>
    <t>EO</t>
  </si>
  <si>
    <t>Afkorting</t>
  </si>
  <si>
    <t>Griffierecht uitdelingslijst</t>
  </si>
  <si>
    <t>* Ja/N.v.t. *</t>
  </si>
  <si>
    <t>N.v.t.</t>
  </si>
  <si>
    <t>Afloscapaciteit (A min B)</t>
  </si>
  <si>
    <t>Gegevens Minnelijk traject</t>
  </si>
  <si>
    <t>(A) Totaal inkomsten</t>
  </si>
  <si>
    <t>Inkomsten</t>
  </si>
  <si>
    <t>Aflosmogelijkheid</t>
  </si>
  <si>
    <t>Kosten Msnp</t>
  </si>
  <si>
    <t>Is er sprake van 9% reservering voor schuldhulpverlener?</t>
  </si>
  <si>
    <t>Liquidatie vermogen</t>
  </si>
  <si>
    <t>Gegevens Wsnp</t>
  </si>
  <si>
    <t>Kosten Wsnp</t>
  </si>
  <si>
    <t>LAB vergoeding bewindvoerder (per maand)</t>
  </si>
  <si>
    <t>LOB Vergoeding bewindvoerder (eenmalig)</t>
  </si>
  <si>
    <t>Eenmalig</t>
  </si>
  <si>
    <t>Portokosten</t>
  </si>
  <si>
    <t>Kosten financieel beheer</t>
  </si>
  <si>
    <t>Is er sprake van kosten financieel beheer?</t>
  </si>
  <si>
    <t>(B) Totaal Vtlb</t>
  </si>
  <si>
    <t>(D) Opbrengst liquidatie vermogen</t>
  </si>
  <si>
    <r>
      <t>(C) Totaal Aflosmogelijkheid</t>
    </r>
    <r>
      <rPr>
        <b/>
        <vertAlign val="superscript"/>
        <sz val="11"/>
        <color theme="1"/>
        <rFont val="Arial"/>
        <family val="2"/>
      </rPr>
      <t xml:space="preserve"> (A-B)</t>
    </r>
  </si>
  <si>
    <t>(F) Totale kosten minnelijk traject</t>
  </si>
  <si>
    <r>
      <t>(E) Totale boedelopbrengst</t>
    </r>
    <r>
      <rPr>
        <b/>
        <vertAlign val="superscript"/>
        <sz val="11"/>
        <color theme="1"/>
        <rFont val="Arial"/>
        <family val="2"/>
      </rPr>
      <t xml:space="preserve"> (C+D)</t>
    </r>
  </si>
  <si>
    <t>Participatienorm</t>
  </si>
  <si>
    <t>Link art.</t>
  </si>
  <si>
    <t>art. 22 lid 1a Pw</t>
  </si>
  <si>
    <t>art. 21 lid 1a Pw</t>
  </si>
  <si>
    <t>%</t>
  </si>
  <si>
    <t>Afgerond</t>
  </si>
  <si>
    <t>Zaaksoort Wsnp</t>
  </si>
  <si>
    <t>Zaaksoort minnelijk traject</t>
  </si>
  <si>
    <t>Vrij te laten bedrag (Vtlb)</t>
  </si>
  <si>
    <t>Echtpaar beiden 21 - PGL*</t>
  </si>
  <si>
    <t>Echtpaar, 1 of beiden PGL*</t>
  </si>
  <si>
    <t>(F) Totale kosten Wsnp-traject</t>
  </si>
  <si>
    <t>Berekening saldo uitdeling Minnelijk traject</t>
  </si>
  <si>
    <r>
      <t>Berekening saldo uitdeling Minnelijk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</si>
  <si>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Berekening saldo uitdeling Wettelijke schuldsanering (Wsnp)</t>
  </si>
  <si>
    <r>
      <t>Berekening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</si>
  <si>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Griffierecht uitdelingslijst art. 17 lid 4</t>
  </si>
  <si>
    <t>Doorloopt alleen de schuldenaar het minnelijk traject en is er sprake van een gemeenschap van goederen door huwelijk of geregistreerd partnerschap?</t>
  </si>
  <si>
    <t>art. 21 lid 1b Pw</t>
  </si>
  <si>
    <t>art. 22 lid 1b Pw</t>
  </si>
  <si>
    <t>Enkele Particulier</t>
  </si>
  <si>
    <t>Enkele Ondernemer</t>
  </si>
  <si>
    <t>Netto inkomen</t>
  </si>
  <si>
    <t>Minimale afdracht (NVVK)</t>
  </si>
  <si>
    <t>Reguliere afdracht (A min B)</t>
  </si>
  <si>
    <t>Keuze minimale/reguliere afdrachtcapaciteit:</t>
  </si>
  <si>
    <t>Alleenstaande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</si>
</sst>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_ [$€-413]\ * #,##0.00_ ;_ [$€-413]\ * \-#,##0.00_ ;_ [$€-413]\ * &quot;-&quot;??_ ;_ @_ "/>
  </numFmts>
  <fonts count="16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/>
    <xf numFmtId="0" fontId="2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49" fontId="7" fillId="2" borderId="0" xfId="0" applyNumberFormat="1" applyFont="1" applyFill="1" applyAlignment="1" applyProtection="1">
      <alignment wrapText="1"/>
      <protection hidden="1"/>
    </xf>
    <xf numFmtId="49" fontId="4" fillId="2" borderId="0" xfId="0" applyNumberFormat="1" applyFont="1" applyFill="1" applyAlignment="1" applyProtection="1">
      <alignment wrapText="1"/>
      <protection hidden="1"/>
    </xf>
    <xf numFmtId="49" fontId="1" fillId="2" borderId="0" xfId="0" applyNumberFormat="1" applyFont="1" applyFill="1" applyAlignment="1" applyProtection="1">
      <alignment wrapText="1"/>
      <protection hidden="1"/>
    </xf>
    <xf numFmtId="164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44" fontId="1" fillId="2" borderId="0" xfId="1" applyFont="1" applyFill="1" applyBorder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44" fontId="1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44" fontId="1" fillId="2" borderId="0" xfId="1" applyFont="1" applyFill="1" applyProtection="1">
      <protection hidden="1"/>
    </xf>
    <xf numFmtId="165" fontId="1" fillId="2" borderId="0" xfId="1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44" fontId="1" fillId="2" borderId="2" xfId="0" applyNumberFormat="1" applyFont="1" applyFill="1" applyBorder="1" applyProtection="1">
      <protection hidden="1"/>
    </xf>
    <xf numFmtId="44" fontId="3" fillId="2" borderId="2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left" wrapText="1"/>
      <protection hidden="1"/>
    </xf>
    <xf numFmtId="165" fontId="1" fillId="2" borderId="0" xfId="1" applyNumberFormat="1" applyFont="1" applyFill="1" applyProtection="1">
      <protection hidden="1"/>
    </xf>
    <xf numFmtId="44" fontId="10" fillId="2" borderId="1" xfId="0" applyNumberFormat="1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0" fontId="15" fillId="0" borderId="0" xfId="3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5" fillId="0" borderId="0" xfId="3" applyBorder="1"/>
    <xf numFmtId="44" fontId="1" fillId="0" borderId="0" xfId="1" applyFont="1" applyBorder="1"/>
    <xf numFmtId="9" fontId="1" fillId="0" borderId="0" xfId="0" applyNumberFormat="1" applyFont="1" applyBorder="1"/>
    <xf numFmtId="164" fontId="1" fillId="0" borderId="7" xfId="0" applyNumberFormat="1" applyFont="1" applyBorder="1"/>
    <xf numFmtId="9" fontId="1" fillId="0" borderId="9" xfId="0" applyNumberFormat="1" applyFont="1" applyBorder="1"/>
    <xf numFmtId="164" fontId="1" fillId="0" borderId="10" xfId="0" applyNumberFormat="1" applyFont="1" applyBorder="1"/>
    <xf numFmtId="0" fontId="1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1" fillId="0" borderId="0" xfId="0" applyNumberFormat="1" applyFont="1" applyBorder="1"/>
    <xf numFmtId="44" fontId="1" fillId="0" borderId="7" xfId="0" applyNumberFormat="1" applyFont="1" applyBorder="1"/>
    <xf numFmtId="0" fontId="1" fillId="0" borderId="8" xfId="0" applyFont="1" applyBorder="1"/>
    <xf numFmtId="44" fontId="1" fillId="0" borderId="9" xfId="0" applyNumberFormat="1" applyFont="1" applyBorder="1"/>
    <xf numFmtId="44" fontId="1" fillId="0" borderId="10" xfId="0" applyNumberFormat="1" applyFont="1" applyBorder="1"/>
    <xf numFmtId="164" fontId="1" fillId="0" borderId="0" xfId="0" applyNumberFormat="1" applyFont="1" applyBorder="1"/>
    <xf numFmtId="164" fontId="1" fillId="0" borderId="9" xfId="0" applyNumberFormat="1" applyFont="1" applyBorder="1"/>
    <xf numFmtId="0" fontId="15" fillId="0" borderId="9" xfId="3" applyBorder="1"/>
    <xf numFmtId="0" fontId="15" fillId="0" borderId="3" xfId="3" applyBorder="1" applyAlignment="1"/>
    <xf numFmtId="44" fontId="1" fillId="0" borderId="5" xfId="0" applyNumberFormat="1" applyFont="1" applyBorder="1"/>
    <xf numFmtId="165" fontId="1" fillId="0" borderId="10" xfId="0" applyNumberFormat="1" applyFont="1" applyBorder="1"/>
    <xf numFmtId="0" fontId="1" fillId="2" borderId="0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44" fontId="1" fillId="2" borderId="0" xfId="1" applyFont="1" applyFill="1" applyBorder="1" applyProtection="1">
      <protection locked="0" hidden="1"/>
    </xf>
    <xf numFmtId="165" fontId="1" fillId="2" borderId="0" xfId="1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 hidden="1"/>
    </xf>
    <xf numFmtId="49" fontId="1" fillId="2" borderId="0" xfId="0" applyNumberFormat="1" applyFont="1" applyFill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horizontal="center" vertical="top"/>
      <protection locked="0" hidden="1"/>
    </xf>
    <xf numFmtId="49" fontId="15" fillId="0" borderId="9" xfId="3" applyNumberFormat="1" applyBorder="1"/>
    <xf numFmtId="0" fontId="1" fillId="2" borderId="0" xfId="0" applyNumberFormat="1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left"/>
      <protection locked="0" hidden="1"/>
    </xf>
    <xf numFmtId="0" fontId="7" fillId="2" borderId="0" xfId="0" applyFont="1" applyFill="1" applyAlignment="1" applyProtection="1">
      <alignment horizontal="right"/>
      <protection hidden="1"/>
    </xf>
    <xf numFmtId="49" fontId="14" fillId="2" borderId="0" xfId="0" applyNumberFormat="1" applyFont="1" applyFill="1" applyAlignment="1" applyProtection="1">
      <alignment horizontal="left" wrapText="1"/>
      <protection hidden="1"/>
    </xf>
    <xf numFmtId="49" fontId="1" fillId="2" borderId="0" xfId="0" applyNumberFormat="1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/>
      <protection locked="0" hidden="1"/>
    </xf>
    <xf numFmtId="0" fontId="10" fillId="2" borderId="0" xfId="0" applyFont="1" applyFill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left"/>
      <protection hidden="1"/>
    </xf>
    <xf numFmtId="0" fontId="1" fillId="2" borderId="0" xfId="0" applyNumberFormat="1" applyFont="1" applyFill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left" vertical="top" wrapText="1"/>
      <protection hidden="1"/>
    </xf>
  </cellXfs>
  <cellStyles count="4">
    <cellStyle name="Hyperlink" xfId="3" builtinId="8"/>
    <cellStyle name="Standaard" xfId="0" builtinId="0"/>
    <cellStyle name="Valuta" xfId="1" builtinId="4"/>
    <cellStyle name="Valuta 2" xfId="2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bottom style="thin">
          <color rgb="FFFF0000"/>
        </bottom>
        <vertical/>
        <horizontal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etten.overheid.nl/BWBR0028899/" TargetMode="External"/><Relationship Id="rId7" Type="http://schemas.openxmlformats.org/officeDocument/2006/relationships/hyperlink" Target="http://wetten.overheid.nl/BWBR0033711/" TargetMode="External"/><Relationship Id="rId2" Type="http://schemas.openxmlformats.org/officeDocument/2006/relationships/hyperlink" Target="http://wetten.overheid.nl/BWBR0015703/Hoofdstuk3/32/Artikel21" TargetMode="External"/><Relationship Id="rId1" Type="http://schemas.openxmlformats.org/officeDocument/2006/relationships/hyperlink" Target="http://wetten.overheid.nl/BWBR0015703/Hoofdstuk3/32/Artikel22" TargetMode="External"/><Relationship Id="rId6" Type="http://schemas.openxmlformats.org/officeDocument/2006/relationships/hyperlink" Target="http://wetten.overheid.nl/BWBR0033711/" TargetMode="External"/><Relationship Id="rId5" Type="http://schemas.openxmlformats.org/officeDocument/2006/relationships/hyperlink" Target="http://wetten.overheid.nl/BWBR0015703/Hoofdstuk3/32/Artikel21" TargetMode="External"/><Relationship Id="rId4" Type="http://schemas.openxmlformats.org/officeDocument/2006/relationships/hyperlink" Target="http://wetten.overheid.nl/BWBR0015703/Hoofdstuk3/32/Artikel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89"/>
  <sheetViews>
    <sheetView tabSelected="1" zoomScale="90" zoomScaleNormal="90" workbookViewId="0">
      <selection activeCell="C4" sqref="C4:F4"/>
    </sheetView>
  </sheetViews>
  <sheetFormatPr defaultColWidth="0" defaultRowHeight="12.75" zeroHeight="1" x14ac:dyDescent="0.2"/>
  <cols>
    <col min="1" max="1" width="32.83203125" style="11" customWidth="1"/>
    <col min="2" max="2" width="2.83203125" style="11" customWidth="1"/>
    <col min="3" max="5" width="16.83203125" style="6" customWidth="1"/>
    <col min="6" max="6" width="20.83203125" style="6" customWidth="1"/>
    <col min="7" max="7" width="9.33203125" style="6" hidden="1"/>
    <col min="8" max="10" width="0" style="6" hidden="1"/>
    <col min="11" max="16383" width="9.33203125" style="6" hidden="1"/>
    <col min="16384" max="16384" width="1.6640625" style="6" hidden="1" customWidth="1"/>
  </cols>
  <sheetData>
    <row r="1" spans="1:10" ht="20.25" customHeight="1" x14ac:dyDescent="0.3">
      <c r="A1" s="71" t="s">
        <v>63</v>
      </c>
      <c r="B1" s="71"/>
      <c r="C1" s="71"/>
      <c r="D1" s="71"/>
      <c r="E1" s="71"/>
      <c r="F1" s="71"/>
      <c r="G1" s="5"/>
      <c r="H1" s="5"/>
      <c r="I1" s="5"/>
      <c r="J1" s="5"/>
    </row>
    <row r="2" spans="1:10" ht="20.100000000000001" customHeight="1" x14ac:dyDescent="0.3">
      <c r="A2" s="7"/>
      <c r="B2" s="7"/>
      <c r="C2" s="8"/>
      <c r="D2" s="8"/>
      <c r="E2" s="8"/>
      <c r="F2" s="8"/>
      <c r="G2" s="8"/>
      <c r="H2" s="8"/>
      <c r="I2" s="8"/>
      <c r="J2" s="8"/>
    </row>
    <row r="3" spans="1:10" ht="15.95" customHeight="1" x14ac:dyDescent="0.25">
      <c r="A3" s="9" t="s">
        <v>2</v>
      </c>
      <c r="B3" s="10"/>
    </row>
    <row r="4" spans="1:10" x14ac:dyDescent="0.2">
      <c r="A4" s="11" t="s">
        <v>0</v>
      </c>
      <c r="C4" s="72"/>
      <c r="D4" s="72"/>
      <c r="E4" s="72"/>
      <c r="F4" s="72"/>
    </row>
    <row r="5" spans="1:10" x14ac:dyDescent="0.2">
      <c r="A5" s="11" t="s">
        <v>1</v>
      </c>
      <c r="C5" s="72"/>
      <c r="D5" s="72"/>
      <c r="E5" s="72"/>
      <c r="F5" s="72"/>
    </row>
    <row r="6" spans="1:10" ht="15" customHeight="1" x14ac:dyDescent="0.2"/>
    <row r="7" spans="1:10" ht="12.75" customHeight="1" x14ac:dyDescent="0.25">
      <c r="A7" s="9" t="s">
        <v>31</v>
      </c>
    </row>
    <row r="8" spans="1:10" x14ac:dyDescent="0.2">
      <c r="A8" s="11" t="s">
        <v>58</v>
      </c>
      <c r="C8" s="73" t="s">
        <v>77</v>
      </c>
      <c r="D8" s="73"/>
      <c r="E8" s="73"/>
      <c r="F8" s="69"/>
    </row>
    <row r="9" spans="1:10" ht="20.100000000000001" customHeight="1" x14ac:dyDescent="0.2">
      <c r="A9" s="65" t="s">
        <v>15</v>
      </c>
      <c r="B9" s="65"/>
      <c r="C9" s="66">
        <v>36</v>
      </c>
      <c r="H9" s="12"/>
    </row>
    <row r="10" spans="1:10" ht="41.25" customHeight="1" x14ac:dyDescent="0.2">
      <c r="A10" s="77" t="s">
        <v>68</v>
      </c>
      <c r="B10" s="77"/>
      <c r="C10" s="77"/>
      <c r="D10" s="77"/>
      <c r="E10" s="60" t="s">
        <v>28</v>
      </c>
      <c r="F10" s="13"/>
      <c r="H10" s="12"/>
    </row>
    <row r="11" spans="1:10" ht="27.95" customHeight="1" x14ac:dyDescent="0.2">
      <c r="H11" s="12"/>
    </row>
    <row r="12" spans="1:10" ht="15.95" customHeight="1" x14ac:dyDescent="0.25">
      <c r="A12" s="9" t="s">
        <v>33</v>
      </c>
      <c r="B12" s="10"/>
      <c r="C12" s="14" t="s">
        <v>10</v>
      </c>
      <c r="D12" s="14" t="s">
        <v>11</v>
      </c>
      <c r="E12" s="14" t="s">
        <v>12</v>
      </c>
      <c r="H12" s="12"/>
    </row>
    <row r="13" spans="1:10" x14ac:dyDescent="0.2">
      <c r="A13" s="11" t="s">
        <v>73</v>
      </c>
      <c r="C13" s="62"/>
      <c r="D13" s="15">
        <f>C13*12</f>
        <v>0</v>
      </c>
      <c r="E13" s="15">
        <f>C13*$C$9</f>
        <v>0</v>
      </c>
      <c r="H13" s="12"/>
    </row>
    <row r="14" spans="1:10" x14ac:dyDescent="0.2">
      <c r="A14" s="11" t="s">
        <v>8</v>
      </c>
      <c r="C14" s="15">
        <f>D14/12</f>
        <v>0</v>
      </c>
      <c r="D14" s="62"/>
      <c r="E14" s="15">
        <f>C14*$C$9</f>
        <v>0</v>
      </c>
      <c r="H14" s="12"/>
    </row>
    <row r="15" spans="1:10" ht="12.75" customHeight="1" x14ac:dyDescent="0.2">
      <c r="A15" s="11" t="s">
        <v>9</v>
      </c>
      <c r="C15" s="62"/>
      <c r="D15" s="15">
        <f>C15*12</f>
        <v>0</v>
      </c>
      <c r="E15" s="15">
        <f>C15*$C$9</f>
        <v>0</v>
      </c>
      <c r="H15" s="12"/>
    </row>
    <row r="16" spans="1:10" ht="9.9499999999999993" customHeight="1" x14ac:dyDescent="0.2">
      <c r="C16" s="15"/>
      <c r="D16" s="15"/>
      <c r="E16" s="15"/>
      <c r="H16" s="12"/>
    </row>
    <row r="17" spans="1:8" ht="15.95" customHeight="1" x14ac:dyDescent="0.25">
      <c r="C17" s="70" t="s">
        <v>32</v>
      </c>
      <c r="D17" s="70"/>
      <c r="E17" s="70"/>
      <c r="F17" s="16">
        <f>SUM(E13:E15)</f>
        <v>0</v>
      </c>
      <c r="H17" s="12"/>
    </row>
    <row r="18" spans="1:8" ht="27.95" customHeight="1" x14ac:dyDescent="0.25">
      <c r="E18" s="17"/>
      <c r="F18" s="18"/>
    </row>
    <row r="19" spans="1:8" ht="15.95" customHeight="1" x14ac:dyDescent="0.25">
      <c r="A19" s="9" t="s">
        <v>13</v>
      </c>
      <c r="B19" s="10"/>
      <c r="C19" s="14" t="s">
        <v>10</v>
      </c>
      <c r="D19" s="14" t="s">
        <v>11</v>
      </c>
      <c r="E19" s="14" t="s">
        <v>12</v>
      </c>
      <c r="F19" s="19"/>
    </row>
    <row r="20" spans="1:8" x14ac:dyDescent="0.2">
      <c r="A20" s="11" t="s">
        <v>59</v>
      </c>
      <c r="C20" s="62"/>
      <c r="D20" s="15">
        <f>C20*12</f>
        <v>0</v>
      </c>
      <c r="E20" s="15">
        <f>SUM(C20*$C$9)</f>
        <v>0</v>
      </c>
      <c r="F20" s="19"/>
    </row>
    <row r="21" spans="1:8" x14ac:dyDescent="0.2">
      <c r="A21" s="11" t="s">
        <v>14</v>
      </c>
      <c r="C21" s="15">
        <f>(D21/12)</f>
        <v>0</v>
      </c>
      <c r="D21" s="62"/>
      <c r="E21" s="15">
        <f>SUM(C21*$C$9)</f>
        <v>0</v>
      </c>
      <c r="F21" s="19"/>
    </row>
    <row r="22" spans="1:8" ht="9.9499999999999993" customHeight="1" x14ac:dyDescent="0.2">
      <c r="C22" s="20"/>
      <c r="D22" s="20"/>
      <c r="E22" s="20"/>
      <c r="F22" s="19"/>
    </row>
    <row r="23" spans="1:8" ht="15.95" customHeight="1" x14ac:dyDescent="0.25">
      <c r="C23" s="70" t="s">
        <v>46</v>
      </c>
      <c r="D23" s="70"/>
      <c r="E23" s="70"/>
      <c r="F23" s="18">
        <f>SUM(E20:E21)</f>
        <v>0</v>
      </c>
    </row>
    <row r="24" spans="1:8" ht="27.95" customHeight="1" x14ac:dyDescent="0.2"/>
    <row r="25" spans="1:8" ht="15" x14ac:dyDescent="0.25">
      <c r="A25" s="9" t="s">
        <v>34</v>
      </c>
      <c r="C25" s="14" t="s">
        <v>10</v>
      </c>
      <c r="D25" s="14" t="s">
        <v>11</v>
      </c>
      <c r="E25" s="14" t="s">
        <v>12</v>
      </c>
    </row>
    <row r="26" spans="1:8" ht="12.75" customHeight="1" x14ac:dyDescent="0.2">
      <c r="A26" s="11" t="s">
        <v>75</v>
      </c>
      <c r="C26" s="21">
        <f>IF(SUM(C13:C15)-(C20+C21)&lt;0,0,SUM(C13:C15)-(C20+C21))</f>
        <v>0</v>
      </c>
      <c r="D26" s="21">
        <f>IF(SUM(D13:D15)-(D20+D21)&lt;0,0,SUM(D13:D15)-(D20+D21))</f>
        <v>0</v>
      </c>
      <c r="E26" s="21">
        <f>IF(SUM(E13:E15)-(E20+E21)&lt;0,0,SUM(E13:E15)-(E20+E21))</f>
        <v>0</v>
      </c>
    </row>
    <row r="27" spans="1:8" s="22" customFormat="1" ht="12.75" customHeight="1" x14ac:dyDescent="0.2">
      <c r="A27" s="6" t="s">
        <v>74</v>
      </c>
      <c r="C27" s="63"/>
      <c r="D27" s="21">
        <f>(C27*12)</f>
        <v>0</v>
      </c>
      <c r="E27" s="21">
        <f>(C27*C9)</f>
        <v>0</v>
      </c>
    </row>
    <row r="28" spans="1:8" s="22" customFormat="1" ht="25.5" x14ac:dyDescent="0.2">
      <c r="A28" s="68" t="s">
        <v>76</v>
      </c>
      <c r="C28" s="23" t="str">
        <f>IF(C26&lt;Variabelen!F3,"Minimale afdracht","Reguliere afdracht")</f>
        <v>Minimale afdracht</v>
      </c>
      <c r="D28" s="24"/>
      <c r="E28" s="24"/>
    </row>
    <row r="29" spans="1:8" ht="9.9499999999999993" customHeight="1" x14ac:dyDescent="0.2">
      <c r="C29" s="20"/>
      <c r="D29" s="20"/>
      <c r="E29" s="20"/>
    </row>
    <row r="30" spans="1:8" ht="15.95" customHeight="1" x14ac:dyDescent="0.25">
      <c r="C30" s="70" t="s">
        <v>48</v>
      </c>
      <c r="D30" s="70"/>
      <c r="E30" s="70"/>
      <c r="F30" s="25">
        <f>IF(C28="Reguliere afdracht",F17-F23,E27)</f>
        <v>0</v>
      </c>
    </row>
    <row r="31" spans="1:8" ht="9.9499999999999993" customHeight="1" x14ac:dyDescent="0.2">
      <c r="C31" s="20"/>
      <c r="D31" s="20"/>
      <c r="E31" s="20"/>
    </row>
    <row r="32" spans="1:8" ht="15.95" customHeight="1" x14ac:dyDescent="0.25">
      <c r="A32" s="9" t="s">
        <v>37</v>
      </c>
      <c r="C32" s="70" t="s">
        <v>47</v>
      </c>
      <c r="D32" s="70"/>
      <c r="E32" s="70"/>
      <c r="F32" s="63"/>
    </row>
    <row r="33" spans="1:10" ht="9.9499999999999993" customHeight="1" x14ac:dyDescent="0.2">
      <c r="C33" s="20"/>
      <c r="D33" s="20"/>
      <c r="E33" s="20"/>
    </row>
    <row r="34" spans="1:10" ht="15.95" customHeight="1" x14ac:dyDescent="0.25">
      <c r="C34" s="70" t="s">
        <v>50</v>
      </c>
      <c r="D34" s="70"/>
      <c r="E34" s="70"/>
      <c r="F34" s="25">
        <f>F30+F32</f>
        <v>0</v>
      </c>
    </row>
    <row r="35" spans="1:10" s="22" customFormat="1" ht="27.95" customHeight="1" x14ac:dyDescent="0.2"/>
    <row r="36" spans="1:10" ht="15.75" x14ac:dyDescent="0.25">
      <c r="A36" s="10" t="s">
        <v>35</v>
      </c>
      <c r="B36" s="10"/>
      <c r="E36" s="14" t="s">
        <v>12</v>
      </c>
    </row>
    <row r="37" spans="1:10" ht="25.5" customHeight="1" x14ac:dyDescent="0.2">
      <c r="A37" s="27" t="s">
        <v>36</v>
      </c>
      <c r="B37" s="27"/>
      <c r="C37" s="64" t="s">
        <v>6</v>
      </c>
      <c r="E37" s="20">
        <f>IF(C37="Ja",F34*0.09,)</f>
        <v>0</v>
      </c>
    </row>
    <row r="38" spans="1:10" ht="25.5" customHeight="1" x14ac:dyDescent="0.2">
      <c r="A38" s="27" t="s">
        <v>45</v>
      </c>
      <c r="B38" s="27"/>
      <c r="C38" s="64" t="s">
        <v>6</v>
      </c>
      <c r="E38" s="28">
        <f>IF(C38="Ja",C9*Variabelen!B13,0)</f>
        <v>0</v>
      </c>
    </row>
    <row r="39" spans="1:10" ht="9.9499999999999993" customHeight="1" x14ac:dyDescent="0.2">
      <c r="C39" s="20"/>
      <c r="D39" s="20"/>
      <c r="E39" s="20"/>
    </row>
    <row r="40" spans="1:10" ht="15.95" customHeight="1" x14ac:dyDescent="0.25">
      <c r="C40" s="70" t="s">
        <v>49</v>
      </c>
      <c r="D40" s="70"/>
      <c r="E40" s="70"/>
      <c r="F40" s="26">
        <f>SUM(E37+E38)</f>
        <v>0</v>
      </c>
    </row>
    <row r="41" spans="1:10" ht="27.95" customHeight="1" x14ac:dyDescent="0.2">
      <c r="A41" s="6"/>
      <c r="B41" s="6"/>
    </row>
    <row r="42" spans="1:10" s="30" customFormat="1" ht="21.75" thickBot="1" x14ac:dyDescent="0.3">
      <c r="A42" s="74" t="s">
        <v>64</v>
      </c>
      <c r="B42" s="74"/>
      <c r="C42" s="74"/>
      <c r="D42" s="74"/>
      <c r="E42" s="74"/>
      <c r="F42" s="29" t="str">
        <f>IF(F34-F40&lt;=0,"Nihil",F34-F40)</f>
        <v>Nihil</v>
      </c>
    </row>
    <row r="43" spans="1:10" ht="20.25" customHeight="1" thickTop="1" x14ac:dyDescent="0.3">
      <c r="A43" s="71" t="s">
        <v>65</v>
      </c>
      <c r="B43" s="71"/>
      <c r="C43" s="71"/>
      <c r="D43" s="71"/>
      <c r="E43" s="71"/>
      <c r="F43" s="71"/>
      <c r="G43" s="5"/>
      <c r="H43" s="5"/>
      <c r="I43" s="5"/>
      <c r="J43" s="5"/>
    </row>
    <row r="44" spans="1:10" ht="20.100000000000001" customHeight="1" x14ac:dyDescent="0.3">
      <c r="A44" s="7"/>
      <c r="B44" s="7"/>
      <c r="C44" s="8"/>
      <c r="D44" s="8"/>
      <c r="E44" s="8"/>
      <c r="F44" s="8"/>
      <c r="G44" s="8"/>
      <c r="H44" s="8"/>
      <c r="I44" s="8"/>
      <c r="J44" s="8"/>
    </row>
    <row r="45" spans="1:10" ht="15.95" customHeight="1" x14ac:dyDescent="0.25">
      <c r="A45" s="9" t="s">
        <v>2</v>
      </c>
      <c r="B45" s="10"/>
    </row>
    <row r="46" spans="1:10" x14ac:dyDescent="0.2">
      <c r="A46" s="11" t="s">
        <v>0</v>
      </c>
      <c r="C46" s="75">
        <f>C4</f>
        <v>0</v>
      </c>
      <c r="D46" s="76"/>
      <c r="E46" s="76"/>
      <c r="F46" s="76"/>
    </row>
    <row r="47" spans="1:10" x14ac:dyDescent="0.2">
      <c r="A47" s="6"/>
      <c r="B47" s="6"/>
    </row>
    <row r="48" spans="1:10" ht="15" customHeight="1" x14ac:dyDescent="0.25">
      <c r="A48" s="9" t="s">
        <v>38</v>
      </c>
    </row>
    <row r="49" spans="1:8" x14ac:dyDescent="0.2">
      <c r="A49" s="11" t="s">
        <v>57</v>
      </c>
      <c r="C49" s="73" t="s">
        <v>18</v>
      </c>
      <c r="D49" s="73"/>
    </row>
    <row r="50" spans="1:8" x14ac:dyDescent="0.2">
      <c r="A50" s="11" t="s">
        <v>15</v>
      </c>
      <c r="C50" s="61">
        <v>36</v>
      </c>
      <c r="H50" s="12"/>
    </row>
    <row r="51" spans="1:8" ht="27.95" customHeight="1" x14ac:dyDescent="0.2">
      <c r="H51" s="12"/>
    </row>
    <row r="52" spans="1:8" ht="15.95" customHeight="1" x14ac:dyDescent="0.25">
      <c r="A52" s="9" t="s">
        <v>33</v>
      </c>
      <c r="B52" s="10"/>
      <c r="C52" s="14" t="s">
        <v>10</v>
      </c>
      <c r="D52" s="14" t="s">
        <v>11</v>
      </c>
      <c r="E52" s="14" t="s">
        <v>12</v>
      </c>
      <c r="H52" s="12"/>
    </row>
    <row r="53" spans="1:8" x14ac:dyDescent="0.2">
      <c r="A53" s="11" t="s">
        <v>7</v>
      </c>
      <c r="C53" s="15">
        <f>C13</f>
        <v>0</v>
      </c>
      <c r="D53" s="15">
        <f>C53*12</f>
        <v>0</v>
      </c>
      <c r="E53" s="15">
        <f>C53*$C$50</f>
        <v>0</v>
      </c>
      <c r="H53" s="12"/>
    </row>
    <row r="54" spans="1:8" x14ac:dyDescent="0.2">
      <c r="A54" s="11" t="s">
        <v>8</v>
      </c>
      <c r="C54" s="15">
        <f>D54/12</f>
        <v>0</v>
      </c>
      <c r="D54" s="15">
        <f>D14</f>
        <v>0</v>
      </c>
      <c r="E54" s="15">
        <f>C54*$C$50</f>
        <v>0</v>
      </c>
      <c r="H54" s="12"/>
    </row>
    <row r="55" spans="1:8" ht="12.75" customHeight="1" x14ac:dyDescent="0.2">
      <c r="A55" s="11" t="s">
        <v>9</v>
      </c>
      <c r="C55" s="15">
        <f>C15</f>
        <v>0</v>
      </c>
      <c r="D55" s="15">
        <f>C55*12</f>
        <v>0</v>
      </c>
      <c r="E55" s="15">
        <f t="shared" ref="E55" si="0">C55*$C$50</f>
        <v>0</v>
      </c>
      <c r="H55" s="12"/>
    </row>
    <row r="56" spans="1:8" ht="9.9499999999999993" customHeight="1" x14ac:dyDescent="0.2">
      <c r="C56" s="15"/>
      <c r="D56" s="15"/>
      <c r="E56" s="15"/>
      <c r="H56" s="12"/>
    </row>
    <row r="57" spans="1:8" ht="15.95" customHeight="1" x14ac:dyDescent="0.25">
      <c r="C57" s="70" t="s">
        <v>32</v>
      </c>
      <c r="D57" s="70"/>
      <c r="E57" s="70"/>
      <c r="F57" s="16">
        <f>SUM(E53:E55)</f>
        <v>0</v>
      </c>
      <c r="H57" s="12"/>
    </row>
    <row r="58" spans="1:8" ht="27.95" customHeight="1" x14ac:dyDescent="0.25">
      <c r="E58" s="17"/>
      <c r="F58" s="31"/>
    </row>
    <row r="59" spans="1:8" ht="15.95" customHeight="1" x14ac:dyDescent="0.25">
      <c r="A59" s="9" t="s">
        <v>13</v>
      </c>
      <c r="B59" s="10"/>
      <c r="C59" s="14" t="s">
        <v>10</v>
      </c>
      <c r="D59" s="14" t="s">
        <v>11</v>
      </c>
      <c r="E59" s="14" t="s">
        <v>12</v>
      </c>
    </row>
    <row r="60" spans="1:8" x14ac:dyDescent="0.2">
      <c r="A60" s="11" t="s">
        <v>59</v>
      </c>
      <c r="C60" s="15">
        <f>C20</f>
        <v>0</v>
      </c>
      <c r="D60" s="15">
        <f>C60*12</f>
        <v>0</v>
      </c>
      <c r="E60" s="15">
        <f>C60*$C$50</f>
        <v>0</v>
      </c>
    </row>
    <row r="61" spans="1:8" x14ac:dyDescent="0.2">
      <c r="A61" s="11" t="s">
        <v>14</v>
      </c>
      <c r="C61" s="15">
        <f>(D61/12)</f>
        <v>0</v>
      </c>
      <c r="D61" s="15">
        <f>D21</f>
        <v>0</v>
      </c>
      <c r="E61" s="15">
        <f>C61*$C$50</f>
        <v>0</v>
      </c>
    </row>
    <row r="62" spans="1:8" ht="9.9499999999999993" customHeight="1" x14ac:dyDescent="0.2">
      <c r="C62" s="20"/>
      <c r="D62" s="20"/>
      <c r="E62" s="20"/>
    </row>
    <row r="63" spans="1:8" ht="15.95" customHeight="1" x14ac:dyDescent="0.25">
      <c r="C63" s="70" t="s">
        <v>46</v>
      </c>
      <c r="D63" s="70"/>
      <c r="E63" s="70"/>
      <c r="F63" s="18">
        <f>SUM(E60:E61)</f>
        <v>0</v>
      </c>
    </row>
    <row r="64" spans="1:8" ht="27.95" customHeight="1" x14ac:dyDescent="0.2"/>
    <row r="65" spans="1:8" ht="15" x14ac:dyDescent="0.25">
      <c r="A65" s="9" t="s">
        <v>34</v>
      </c>
      <c r="C65" s="14" t="s">
        <v>10</v>
      </c>
      <c r="D65" s="14" t="s">
        <v>11</v>
      </c>
      <c r="E65" s="14" t="s">
        <v>12</v>
      </c>
    </row>
    <row r="66" spans="1:8" ht="12.75" customHeight="1" x14ac:dyDescent="0.2">
      <c r="A66" s="11" t="s">
        <v>30</v>
      </c>
      <c r="C66" s="21">
        <f>IF(SUM(C53:C55)-(C60+C61)&lt;0,0,SUM(C53:C55)-(C60+C61))</f>
        <v>0</v>
      </c>
      <c r="D66" s="21">
        <f>IF(SUM(D53:D55)-(D60+D61)&lt;0,0,SUM(D53:D55)-(D60+D61))</f>
        <v>0</v>
      </c>
      <c r="E66" s="21">
        <f>IF(SUM(E53:E55)-(E60+E61)&lt;0,0,SUM(E53:E55)-(E60+E61))</f>
        <v>0</v>
      </c>
    </row>
    <row r="67" spans="1:8" ht="12.75" customHeight="1" x14ac:dyDescent="0.2">
      <c r="C67" s="21"/>
      <c r="D67" s="21"/>
      <c r="E67" s="21"/>
    </row>
    <row r="68" spans="1:8" ht="15.95" customHeight="1" x14ac:dyDescent="0.25">
      <c r="C68" s="70" t="s">
        <v>48</v>
      </c>
      <c r="D68" s="70"/>
      <c r="E68" s="70"/>
      <c r="F68" s="25">
        <f>F57-F63</f>
        <v>0</v>
      </c>
    </row>
    <row r="69" spans="1:8" ht="9.9499999999999993" customHeight="1" x14ac:dyDescent="0.2">
      <c r="C69" s="15"/>
      <c r="D69" s="15"/>
      <c r="E69" s="15"/>
      <c r="H69" s="12"/>
    </row>
    <row r="70" spans="1:8" ht="15.95" customHeight="1" x14ac:dyDescent="0.25">
      <c r="A70" s="9" t="s">
        <v>37</v>
      </c>
      <c r="C70" s="70" t="s">
        <v>47</v>
      </c>
      <c r="D70" s="70"/>
      <c r="E70" s="70"/>
      <c r="F70" s="21">
        <f>F32</f>
        <v>0</v>
      </c>
    </row>
    <row r="71" spans="1:8" ht="9.9499999999999993" customHeight="1" x14ac:dyDescent="0.2">
      <c r="C71" s="20"/>
      <c r="D71" s="20"/>
      <c r="E71" s="20"/>
    </row>
    <row r="72" spans="1:8" ht="15.95" customHeight="1" x14ac:dyDescent="0.25">
      <c r="C72" s="70" t="s">
        <v>50</v>
      </c>
      <c r="D72" s="70"/>
      <c r="E72" s="70"/>
      <c r="F72" s="25">
        <f>F68+F70</f>
        <v>0</v>
      </c>
    </row>
    <row r="73" spans="1:8" s="22" customFormat="1" ht="27" customHeight="1" x14ac:dyDescent="0.2"/>
    <row r="74" spans="1:8" ht="15.75" x14ac:dyDescent="0.25">
      <c r="A74" s="10" t="s">
        <v>39</v>
      </c>
      <c r="B74" s="10"/>
      <c r="C74" s="14" t="s">
        <v>10</v>
      </c>
      <c r="E74" s="14" t="s">
        <v>12</v>
      </c>
    </row>
    <row r="75" spans="1:8" ht="25.5" x14ac:dyDescent="0.2">
      <c r="A75" s="27" t="s">
        <v>40</v>
      </c>
      <c r="B75" s="27"/>
      <c r="C75" s="13">
        <f>IF(C49="Enkele Particulier",Variabelen!C9,IF(C49="Enkele ondernemer",Variabelen!C10,IF(C49="* Kies zaaksoort *",0)))</f>
        <v>0</v>
      </c>
      <c r="E75" s="20">
        <f>C75*C50</f>
        <v>0</v>
      </c>
    </row>
    <row r="76" spans="1:8" ht="9.9499999999999993" customHeight="1" x14ac:dyDescent="0.2">
      <c r="C76" s="15"/>
      <c r="D76" s="15"/>
      <c r="E76" s="15"/>
      <c r="H76" s="12"/>
    </row>
    <row r="77" spans="1:8" x14ac:dyDescent="0.2">
      <c r="A77" s="27"/>
      <c r="B77" s="27"/>
      <c r="E77" s="14" t="s">
        <v>42</v>
      </c>
    </row>
    <row r="78" spans="1:8" ht="25.5" x14ac:dyDescent="0.2">
      <c r="A78" s="11" t="s">
        <v>41</v>
      </c>
      <c r="D78" s="20"/>
      <c r="E78" s="28">
        <f>IF(C49="Enkele Particulier",Variabelen!D9,IF(C49="Enkele ondernemer",Variabelen!D10,IF(C49="* Kies zaaksoort *",0)))</f>
        <v>0</v>
      </c>
    </row>
    <row r="79" spans="1:8" ht="9.9499999999999993" customHeight="1" x14ac:dyDescent="0.2">
      <c r="C79" s="15"/>
      <c r="D79" s="15"/>
      <c r="E79" s="15"/>
      <c r="H79" s="12"/>
    </row>
    <row r="80" spans="1:8" x14ac:dyDescent="0.2">
      <c r="D80" s="15"/>
      <c r="E80" s="14" t="s">
        <v>42</v>
      </c>
      <c r="H80" s="12"/>
    </row>
    <row r="81" spans="1:8" x14ac:dyDescent="0.2">
      <c r="A81" s="11" t="s">
        <v>43</v>
      </c>
      <c r="D81" s="15"/>
      <c r="E81" s="15">
        <f>IF(C49="Enkele Particulier",Variabelen!E9,IF(C49="Enkele ondernemer",Variabelen!E10,IF(C49="* Kies zaaksoort *",0)))</f>
        <v>0</v>
      </c>
      <c r="H81" s="12"/>
    </row>
    <row r="82" spans="1:8" ht="9.9499999999999993" customHeight="1" x14ac:dyDescent="0.2">
      <c r="C82" s="15"/>
      <c r="D82" s="15"/>
      <c r="E82" s="15"/>
      <c r="H82" s="12"/>
    </row>
    <row r="83" spans="1:8" x14ac:dyDescent="0.2">
      <c r="D83" s="15"/>
      <c r="E83" s="14" t="s">
        <v>42</v>
      </c>
      <c r="H83" s="12"/>
    </row>
    <row r="84" spans="1:8" x14ac:dyDescent="0.2">
      <c r="A84" s="11" t="s">
        <v>27</v>
      </c>
      <c r="C84" s="14"/>
      <c r="D84" s="15"/>
      <c r="E84" s="32">
        <f>IF(F72-SUM(E75,E78,E81,Variabelen!B12)&gt;2000,Variabelen!B12,0)</f>
        <v>0</v>
      </c>
      <c r="H84" s="12"/>
    </row>
    <row r="85" spans="1:8" ht="9.9499999999999993" customHeight="1" x14ac:dyDescent="0.2">
      <c r="C85" s="15"/>
      <c r="D85" s="15"/>
      <c r="E85" s="15"/>
      <c r="H85" s="12"/>
    </row>
    <row r="86" spans="1:8" ht="15.95" customHeight="1" x14ac:dyDescent="0.25">
      <c r="C86" s="70" t="s">
        <v>62</v>
      </c>
      <c r="D86" s="70"/>
      <c r="E86" s="70"/>
      <c r="F86" s="25">
        <f>SUM(E75+E78+E81+E84)</f>
        <v>0</v>
      </c>
    </row>
    <row r="87" spans="1:8" ht="27.95" customHeight="1" x14ac:dyDescent="0.2">
      <c r="A87" s="6"/>
      <c r="B87" s="6"/>
    </row>
    <row r="88" spans="1:8" s="30" customFormat="1" ht="21.75" thickBot="1" x14ac:dyDescent="0.3">
      <c r="A88" s="74" t="s">
        <v>66</v>
      </c>
      <c r="B88" s="74"/>
      <c r="C88" s="74"/>
      <c r="D88" s="74"/>
      <c r="E88" s="74"/>
      <c r="F88" s="29" t="str">
        <f>IF(F72-F86&lt;=0,"Nihil",F72-F86)</f>
        <v>Nihil</v>
      </c>
    </row>
    <row r="89" spans="1:8" ht="13.5" hidden="1" thickTop="1" x14ac:dyDescent="0.2"/>
  </sheetData>
  <sheetProtection algorithmName="SHA-512" hashValue="faviCQ9ql7zJCDU6sNJhdC1/WJ/NhDf/7TSAIamJEG+YmxYo9ZIJO+FeFPKxyagdZWo+Yk6AXg42JZaC+kABKw==" saltValue="uO7z7vmIBcKhWHw9GbQInw==" spinCount="100000" sheet="1" selectLockedCells="1"/>
  <mergeCells count="22">
    <mergeCell ref="A42:E42"/>
    <mergeCell ref="A88:E88"/>
    <mergeCell ref="C72:E72"/>
    <mergeCell ref="C86:E86"/>
    <mergeCell ref="A43:F43"/>
    <mergeCell ref="C49:D49"/>
    <mergeCell ref="C57:E57"/>
    <mergeCell ref="C70:E70"/>
    <mergeCell ref="C63:E63"/>
    <mergeCell ref="C68:E68"/>
    <mergeCell ref="C46:F46"/>
    <mergeCell ref="C40:E40"/>
    <mergeCell ref="A1:F1"/>
    <mergeCell ref="C23:E23"/>
    <mergeCell ref="C17:E17"/>
    <mergeCell ref="C34:E34"/>
    <mergeCell ref="C32:E32"/>
    <mergeCell ref="C30:E30"/>
    <mergeCell ref="C4:F4"/>
    <mergeCell ref="C5:F5"/>
    <mergeCell ref="C8:E8"/>
    <mergeCell ref="A10:D10"/>
  </mergeCells>
  <conditionalFormatting sqref="C37:C38">
    <cfRule type="containsText" dxfId="5" priority="12" operator="containsText" text="* Ja/Nee *">
      <formula>NOT(ISERROR(SEARCH("* Ja/Nee *",C37)))</formula>
    </cfRule>
  </conditionalFormatting>
  <conditionalFormatting sqref="C4 C5 C13 D14 C15 F32 C20 D21 C27">
    <cfRule type="cellIs" dxfId="4" priority="7" operator="equal">
      <formula>""</formula>
    </cfRule>
  </conditionalFormatting>
  <conditionalFormatting sqref="C49">
    <cfRule type="cellIs" dxfId="3" priority="6" operator="equal">
      <formula>"* Kies zaaksoort *"</formula>
    </cfRule>
  </conditionalFormatting>
  <conditionalFormatting sqref="E10">
    <cfRule type="cellIs" dxfId="2" priority="2" operator="equal">
      <formula>"* Ja/N.v.t. *"</formula>
    </cfRule>
    <cfRule type="containsText" dxfId="1" priority="3" operator="containsText" text="* Ja/Nee *">
      <formula>NOT(ISERROR(SEARCH("* Ja/Nee *",E10)))</formula>
    </cfRule>
  </conditionalFormatting>
  <conditionalFormatting sqref="C8">
    <cfRule type="cellIs" dxfId="0" priority="1" operator="equal">
      <formula>"* Kies zaaksoort *"</formula>
    </cfRule>
  </conditionalFormatting>
  <dataValidations count="2">
    <dataValidation type="whole" allowBlank="1" showInputMessage="1" showErrorMessage="1" errorTitle="Ongeldige termijn" error="Er is een ongeldige termijn ingevoerd. Vul minimaal 36 en maximaal 50 maanden (3 tot 5 jaar)." sqref="C50 C9">
      <formula1>36</formula1>
      <formula2>60</formula2>
    </dataValidation>
    <dataValidation errorStyle="information" allowBlank="1" showInputMessage="1" showErrorMessage="1" errorTitle="Kies één van de zaaksoorten." error="Klik op het pijltje rechts naast deze cel en kies één van de zaaksoorten. " sqref="C8"/>
  </dataValidations>
  <pageMargins left="0.7" right="0.7" top="0.75" bottom="0.75" header="0.3" footer="0.3"/>
  <pageSetup paperSize="9" orientation="portrait" r:id="rId1"/>
  <headerFooter>
    <oddFooter>&amp;L&amp;8Vergelijkingstool Msnp vs. Wsnp 
Alleenstaande 
v. 2021.1&amp;RP. &amp;P / &amp;N</oddFooter>
  </headerFooter>
  <ignoredErrors>
    <ignoredError sqref="C54:D54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Variabelen!$A$17:$A$19</xm:f>
          </x14:formula1>
          <xm:sqref>C37:C38</xm:sqref>
        </x14:dataValidation>
        <x14:dataValidation type="list" allowBlank="1" showInputMessage="1" showErrorMessage="1">
          <x14:formula1>
            <xm:f>Variabelen!$A$21:$A$23</xm:f>
          </x14:formula1>
          <xm:sqref>E10</xm:sqref>
        </x14:dataValidation>
        <x14:dataValidation type="list" allowBlank="1" showInputMessage="1" showErrorMessage="1">
          <x14:formula1>
            <xm:f>Variabelen!$B$8:$B$10</xm:f>
          </x14:formula1>
          <xm:sqref>C49:D49</xm:sqref>
        </x14:dataValidation>
        <x14:dataValidation type="decimal" errorStyle="information" operator="lessThanOrEqual" allowBlank="1" showInputMessage="1" showErrorMessage="1" errorTitle="Let op! bedrag te hoog" error="Minimale afdracht (NVVK) kan niet hoger zijn dan € 54.">
          <x14:formula1>
            <xm:f>Variabelen!F3</xm:f>
          </x14:formula1>
          <xm:sqref>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G23"/>
  <sheetViews>
    <sheetView workbookViewId="0">
      <selection activeCell="B17" sqref="B17"/>
    </sheetView>
  </sheetViews>
  <sheetFormatPr defaultRowHeight="12.75" x14ac:dyDescent="0.2"/>
  <cols>
    <col min="1" max="1" width="34.83203125" style="1" bestFit="1" customWidth="1"/>
    <col min="2" max="2" width="20.1640625" style="1" bestFit="1" customWidth="1"/>
    <col min="3" max="3" width="18.33203125" style="1" customWidth="1"/>
    <col min="4" max="4" width="18" style="1" bestFit="1" customWidth="1"/>
    <col min="5" max="5" width="19.5" style="1" customWidth="1"/>
    <col min="6" max="6" width="21.1640625" style="1" bestFit="1" customWidth="1"/>
    <col min="7" max="7" width="14.1640625" style="1" bestFit="1" customWidth="1"/>
    <col min="8" max="8" width="10.83203125" style="1" bestFit="1" customWidth="1"/>
    <col min="9" max="16384" width="9.33203125" style="1"/>
  </cols>
  <sheetData>
    <row r="1" spans="1:7" x14ac:dyDescent="0.2">
      <c r="A1" s="34" t="s">
        <v>16</v>
      </c>
      <c r="B1" s="35" t="s">
        <v>52</v>
      </c>
      <c r="C1" s="35" t="s">
        <v>51</v>
      </c>
      <c r="D1" s="35" t="s">
        <v>55</v>
      </c>
      <c r="E1" s="35" t="s">
        <v>17</v>
      </c>
      <c r="F1" s="36" t="s">
        <v>56</v>
      </c>
    </row>
    <row r="2" spans="1:7" x14ac:dyDescent="0.2">
      <c r="A2" s="37" t="s">
        <v>18</v>
      </c>
      <c r="B2" s="38"/>
      <c r="C2" s="38"/>
      <c r="D2" s="38"/>
      <c r="E2" s="38"/>
      <c r="F2" s="39"/>
      <c r="G2" s="33"/>
    </row>
    <row r="3" spans="1:7" x14ac:dyDescent="0.2">
      <c r="A3" s="37" t="s">
        <v>19</v>
      </c>
      <c r="B3" s="40" t="s">
        <v>54</v>
      </c>
      <c r="C3" s="41">
        <v>1075.44</v>
      </c>
      <c r="D3" s="42">
        <v>0.05</v>
      </c>
      <c r="E3" s="54">
        <f>C3*D3</f>
        <v>53.772000000000006</v>
      </c>
      <c r="F3" s="43">
        <f>ROUND(E3,0)</f>
        <v>54</v>
      </c>
    </row>
    <row r="4" spans="1:7" x14ac:dyDescent="0.2">
      <c r="A4" s="37" t="s">
        <v>20</v>
      </c>
      <c r="B4" s="40" t="s">
        <v>53</v>
      </c>
      <c r="C4" s="41">
        <v>1195.97</v>
      </c>
      <c r="D4" s="42">
        <v>0.05</v>
      </c>
      <c r="E4" s="54">
        <f>C4*D4</f>
        <v>59.798500000000004</v>
      </c>
      <c r="F4" s="43">
        <f>ROUND(E4,0)</f>
        <v>60</v>
      </c>
    </row>
    <row r="5" spans="1:7" x14ac:dyDescent="0.2">
      <c r="A5" s="37" t="s">
        <v>60</v>
      </c>
      <c r="B5" s="40" t="s">
        <v>69</v>
      </c>
      <c r="C5" s="54">
        <v>1536.34</v>
      </c>
      <c r="D5" s="42">
        <v>0.05</v>
      </c>
      <c r="E5" s="54">
        <f>C5*D5</f>
        <v>76.817000000000007</v>
      </c>
      <c r="F5" s="43">
        <f>ROUND(E5,0)</f>
        <v>77</v>
      </c>
    </row>
    <row r="6" spans="1:7" ht="13.5" thickBot="1" x14ac:dyDescent="0.25">
      <c r="A6" s="51" t="s">
        <v>61</v>
      </c>
      <c r="B6" s="56" t="s">
        <v>70</v>
      </c>
      <c r="C6" s="55">
        <v>1620.74</v>
      </c>
      <c r="D6" s="44">
        <v>0.05</v>
      </c>
      <c r="E6" s="55">
        <f t="shared" ref="E6" si="0">C6*D6</f>
        <v>81.037000000000006</v>
      </c>
      <c r="F6" s="45">
        <f>ROUND(E6,0)</f>
        <v>81</v>
      </c>
    </row>
    <row r="7" spans="1:7" ht="13.5" thickBot="1" x14ac:dyDescent="0.25"/>
    <row r="8" spans="1:7" x14ac:dyDescent="0.2">
      <c r="A8" s="34" t="s">
        <v>26</v>
      </c>
      <c r="B8" s="46" t="s">
        <v>18</v>
      </c>
      <c r="C8" s="47" t="s">
        <v>21</v>
      </c>
      <c r="D8" s="47" t="s">
        <v>22</v>
      </c>
      <c r="E8" s="48" t="s">
        <v>23</v>
      </c>
    </row>
    <row r="9" spans="1:7" x14ac:dyDescent="0.2">
      <c r="A9" s="37" t="s">
        <v>24</v>
      </c>
      <c r="B9" s="40" t="s">
        <v>71</v>
      </c>
      <c r="C9" s="49">
        <v>56.5</v>
      </c>
      <c r="D9" s="49">
        <v>1151</v>
      </c>
      <c r="E9" s="50">
        <v>187</v>
      </c>
    </row>
    <row r="10" spans="1:7" ht="13.5" thickBot="1" x14ac:dyDescent="0.25">
      <c r="A10" s="51" t="s">
        <v>25</v>
      </c>
      <c r="B10" s="67" t="s">
        <v>72</v>
      </c>
      <c r="C10" s="52">
        <v>56.5</v>
      </c>
      <c r="D10" s="52">
        <v>2550</v>
      </c>
      <c r="E10" s="53">
        <v>187</v>
      </c>
    </row>
    <row r="11" spans="1:7" ht="13.5" thickBot="1" x14ac:dyDescent="0.25"/>
    <row r="12" spans="1:7" x14ac:dyDescent="0.2">
      <c r="A12" s="57" t="s">
        <v>67</v>
      </c>
      <c r="B12" s="58">
        <v>657</v>
      </c>
      <c r="C12" s="4"/>
      <c r="D12" s="4"/>
      <c r="E12" s="4"/>
      <c r="G12" s="33"/>
    </row>
    <row r="13" spans="1:7" ht="13.5" thickBot="1" x14ac:dyDescent="0.25">
      <c r="A13" s="51" t="s">
        <v>44</v>
      </c>
      <c r="B13" s="59">
        <v>6</v>
      </c>
    </row>
    <row r="16" spans="1:7" x14ac:dyDescent="0.2">
      <c r="A16" s="2" t="s">
        <v>3</v>
      </c>
      <c r="B16" s="2"/>
      <c r="C16" s="2"/>
      <c r="D16" s="2"/>
    </row>
    <row r="17" spans="1:4" x14ac:dyDescent="0.2">
      <c r="A17" s="3" t="s">
        <v>6</v>
      </c>
      <c r="B17" s="3"/>
      <c r="C17" s="3"/>
      <c r="D17" s="3"/>
    </row>
    <row r="18" spans="1:4" x14ac:dyDescent="0.2">
      <c r="A18" s="1" t="s">
        <v>4</v>
      </c>
    </row>
    <row r="19" spans="1:4" x14ac:dyDescent="0.2">
      <c r="A19" s="1" t="s">
        <v>5</v>
      </c>
    </row>
    <row r="21" spans="1:4" x14ac:dyDescent="0.2">
      <c r="A21" s="1" t="s">
        <v>28</v>
      </c>
    </row>
    <row r="22" spans="1:4" x14ac:dyDescent="0.2">
      <c r="A22" s="1" t="s">
        <v>4</v>
      </c>
    </row>
    <row r="23" spans="1:4" x14ac:dyDescent="0.2">
      <c r="A23" s="1" t="s">
        <v>29</v>
      </c>
    </row>
  </sheetData>
  <hyperlinks>
    <hyperlink ref="B4" r:id="rId1"/>
    <hyperlink ref="B3" r:id="rId2"/>
    <hyperlink ref="A12" r:id="rId3" location="Hoofdstuk2_Paragraaf1_Artikel17"/>
    <hyperlink ref="B6" r:id="rId4" display="art. 22 lid 1a Pw"/>
    <hyperlink ref="B5" r:id="rId5" display="art. 21 lid 1a Pw"/>
    <hyperlink ref="B9" r:id="rId6" display="Dubbele Particulier"/>
    <hyperlink ref="B10" r:id="rId7" display="Dubbele Ondernemer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Vergelijking</vt:lpstr>
      <vt:lpstr>Variabelen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Sanders</cp:lastModifiedBy>
  <cp:lastPrinted>2021-03-04T15:49:48Z</cp:lastPrinted>
  <dcterms:created xsi:type="dcterms:W3CDTF">2015-10-22T13:21:42Z</dcterms:created>
  <dcterms:modified xsi:type="dcterms:W3CDTF">2021-03-04T16:02:16Z</dcterms:modified>
</cp:coreProperties>
</file>