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G:\Wsnp\7.3 Vaste werkzaamheden\7.3.2 Rekenmethode Vtlb\2025-07\"/>
    </mc:Choice>
  </mc:AlternateContent>
  <xr:revisionPtr revIDLastSave="0" documentId="13_ncr:1_{7F6AFCFB-47BE-4BAF-8E7E-38799CA4E1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gelijking" sheetId="1" r:id="rId1"/>
    <sheet name="Variabelen" sheetId="2" state="hidden" r:id="rId2"/>
  </sheets>
  <definedNames>
    <definedName name="Rente">Variabelen!$A$23:$A$25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C49" i="1"/>
  <c r="E84" i="1" l="1"/>
  <c r="E81" i="1"/>
  <c r="C78" i="1"/>
  <c r="C16" i="1"/>
  <c r="C56" i="1" l="1"/>
  <c r="D57" i="1" l="1"/>
  <c r="C58" i="1"/>
  <c r="D15" i="1" l="1"/>
  <c r="E16" i="1"/>
  <c r="C23" i="1"/>
  <c r="E3" i="2"/>
  <c r="F3" i="2"/>
  <c r="E4" i="2"/>
  <c r="F4" i="2" s="1"/>
  <c r="E87" i="1" l="1"/>
  <c r="D22" i="1" l="1"/>
  <c r="E22" i="1"/>
  <c r="E38" i="1"/>
  <c r="E23" i="1" l="1"/>
  <c r="D64" i="1"/>
  <c r="C64" i="1" s="1"/>
  <c r="C63" i="1"/>
  <c r="F73" i="1"/>
  <c r="E56" i="1" l="1"/>
  <c r="E63" i="1"/>
  <c r="E58" i="1"/>
  <c r="D63" i="1"/>
  <c r="D58" i="1"/>
  <c r="C57" i="1"/>
  <c r="E57" i="1" s="1"/>
  <c r="D56" i="1"/>
  <c r="E17" i="1"/>
  <c r="E15" i="1"/>
  <c r="D17" i="1"/>
  <c r="C28" i="1"/>
  <c r="C69" i="1" l="1"/>
  <c r="E28" i="1"/>
  <c r="F30" i="1" s="1"/>
  <c r="E78" i="1"/>
  <c r="D69" i="1"/>
  <c r="E64" i="1"/>
  <c r="E69" i="1" s="1"/>
  <c r="F71" i="1" s="1"/>
  <c r="F60" i="1"/>
  <c r="D28" i="1"/>
  <c r="F25" i="1"/>
  <c r="E37" i="1" l="1"/>
  <c r="F19" i="1"/>
  <c r="F34" i="1" s="1"/>
  <c r="F66" i="1"/>
  <c r="F75" i="1" s="1"/>
  <c r="F89" i="1" s="1"/>
  <c r="F91" i="1" s="1"/>
  <c r="F42" i="1" l="1"/>
  <c r="F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Doedée</author>
    <author>Linda Doedee</author>
  </authors>
  <commentList>
    <comment ref="D39" authorId="0" shapeId="0" xr:uid="{1361F039-A4BB-473E-B370-165E113F065D}">
      <text>
        <r>
          <rPr>
            <sz val="8"/>
            <color indexed="81"/>
            <rFont val="Tahoma"/>
            <family val="2"/>
          </rPr>
          <t xml:space="preserve">Hier kunt u het netto kredietbedrag invullen of het rentepercentage. Vul bij rente percentage een getal tussen de 0,01 en 1 in. </t>
        </r>
      </text>
    </comment>
    <comment ref="A77" authorId="1" shapeId="0" xr:uid="{917AA736-3149-402B-B020-D0A8FBDD505C}">
      <text>
        <r>
          <rPr>
            <b/>
            <sz val="9"/>
            <color indexed="81"/>
            <rFont val="Tahoma"/>
            <family val="2"/>
          </rPr>
          <t>Vul bij C49 zaaksoort in.</t>
        </r>
      </text>
    </comment>
  </commentList>
</comments>
</file>

<file path=xl/sharedStrings.xml><?xml version="1.0" encoding="utf-8"?>
<sst xmlns="http://schemas.openxmlformats.org/spreadsheetml/2006/main" count="123" uniqueCount="77">
  <si>
    <t>Naam schuldenaar:</t>
  </si>
  <si>
    <t>Zaaknummer:</t>
  </si>
  <si>
    <t>Gegevens schuldenaar</t>
  </si>
  <si>
    <t>Boolean</t>
  </si>
  <si>
    <t>Ja</t>
  </si>
  <si>
    <t>Nee</t>
  </si>
  <si>
    <t>Inkomen</t>
  </si>
  <si>
    <t>Vakantiegeld</t>
  </si>
  <si>
    <t>Overige maandelijkse inkomsten</t>
  </si>
  <si>
    <t>Per maand</t>
  </si>
  <si>
    <t>Per jaar</t>
  </si>
  <si>
    <t>Totale termijn</t>
  </si>
  <si>
    <t>Vrij te laten bedrag</t>
  </si>
  <si>
    <t>Vrij te laten vakantiegeld</t>
  </si>
  <si>
    <t>NVVK aflostabel</t>
  </si>
  <si>
    <t>Vast aflosbedrag</t>
  </si>
  <si>
    <t>Alleenstaande 21 - PGL*</t>
  </si>
  <si>
    <t>LAB</t>
  </si>
  <si>
    <t>LOB excl. porto</t>
  </si>
  <si>
    <t>Porto</t>
  </si>
  <si>
    <t>EP</t>
  </si>
  <si>
    <t>EO</t>
  </si>
  <si>
    <t>Afkorting</t>
  </si>
  <si>
    <t>Griffierecht uitdelingslijst</t>
  </si>
  <si>
    <t>N.v.t.</t>
  </si>
  <si>
    <t>Gegevens Minnelijk traject</t>
  </si>
  <si>
    <t>Inkomsten</t>
  </si>
  <si>
    <t>Aflosmogelijkheid</t>
  </si>
  <si>
    <t>Kosten Msnp</t>
  </si>
  <si>
    <t>Liquidatie vermogen</t>
  </si>
  <si>
    <t>Gegevens Wsnp</t>
  </si>
  <si>
    <t>Kosten Wsnp</t>
  </si>
  <si>
    <t>LAB vergoeding bewindvoerder (per maand)</t>
  </si>
  <si>
    <t>LOB Vergoeding bewindvoerder (eenmalig)</t>
  </si>
  <si>
    <t>Eenmalig</t>
  </si>
  <si>
    <t>Portokosten</t>
  </si>
  <si>
    <t>Kosten financieel beheer</t>
  </si>
  <si>
    <t>Participatienorm</t>
  </si>
  <si>
    <t>Link art.</t>
  </si>
  <si>
    <t>art. 21 lid 1a Pw</t>
  </si>
  <si>
    <t>%</t>
  </si>
  <si>
    <t>Afgerond</t>
  </si>
  <si>
    <t>Zaaksoort Wsnp</t>
  </si>
  <si>
    <t>Zaaksoort minnelijk traject</t>
  </si>
  <si>
    <t>Vrij te laten bedrag (Vtlb)</t>
  </si>
  <si>
    <t>Echtpaar beiden 21 - PGL*</t>
  </si>
  <si>
    <t>Berekening saldo uitdeling Minnelijk traject</t>
  </si>
  <si>
    <t>Berekening saldo uitdeling Wettelijke schuldsanering (Wsnp)</t>
  </si>
  <si>
    <t>Griffierecht uitdelingslijst art. 17 lid 4</t>
  </si>
  <si>
    <t>art. 21 lid 1b Pw</t>
  </si>
  <si>
    <t>Enkele Particulier</t>
  </si>
  <si>
    <t>Enkele Ondernemer</t>
  </si>
  <si>
    <t>Netto inkomen</t>
  </si>
  <si>
    <t>Doorloopt alleen de schuldenaar het minnelijk traject en is er géén
sprake van een gemeenschap van goederen door huwelijk of geregistreerd partnerschap?</t>
  </si>
  <si>
    <t>(A) Lengte termijn in maanden</t>
  </si>
  <si>
    <t>(B) Totaal inkomsten</t>
  </si>
  <si>
    <t>(C) Totaal Vtlb</t>
  </si>
  <si>
    <r>
      <t>(D) Totaal Aflosmogelijkheid</t>
    </r>
    <r>
      <rPr>
        <b/>
        <vertAlign val="superscript"/>
        <sz val="11"/>
        <color theme="1"/>
        <rFont val="Arial"/>
        <family val="2"/>
      </rPr>
      <t xml:space="preserve"> (B-C)</t>
    </r>
  </si>
  <si>
    <t>(E) Opbrengst liquidatie vermogen</t>
  </si>
  <si>
    <r>
      <t>(F) Totale boedelopbrengst</t>
    </r>
    <r>
      <rPr>
        <b/>
        <vertAlign val="superscript"/>
        <sz val="11"/>
        <color theme="1"/>
        <rFont val="Arial"/>
        <family val="2"/>
      </rPr>
      <t xml:space="preserve"> (D+E)</t>
    </r>
  </si>
  <si>
    <t>(A*0,09)</t>
  </si>
  <si>
    <t>(A*6)</t>
  </si>
  <si>
    <t>(G) Totale kosten minnelijk traject</t>
  </si>
  <si>
    <r>
      <t>Berekening saldo uitdeling Minnelijk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</si>
  <si>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(G) Totale kosten Wsnp-traject</t>
  </si>
  <si>
    <r>
      <t>Berekening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</si>
  <si>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Reguliere afdracht</t>
  </si>
  <si>
    <t xml:space="preserve">Afloscapaciteit </t>
  </si>
  <si>
    <t>Vergelijkingstool Msnp vs. Wsnp - versie 2025</t>
  </si>
  <si>
    <t>1. Is er sprake van 9% reservering voor schuldhulpverlener?</t>
  </si>
  <si>
    <t>2. Is er sprake van kosten financieel beheer?</t>
  </si>
  <si>
    <t>3.Is er sprake van een saneringskrediet?</t>
  </si>
  <si>
    <t>Alleenstaand</t>
  </si>
  <si>
    <t>Rente percentage</t>
  </si>
  <si>
    <t xml:space="preserve">Voer uw keuze in </t>
  </si>
  <si>
    <t>Voer uw keuze in</t>
  </si>
  <si>
    <t>Netto kredietbedrag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</si>
</sst>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  <numFmt numFmtId="166" formatCode="&quot;€&quot;\ #,##0.00"/>
  </numFmts>
  <fonts count="23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u/>
      <sz val="9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9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theme="5" tint="-0.249977111117893"/>
      <name val="Arial"/>
      <family val="2"/>
    </font>
    <font>
      <sz val="22"/>
      <color theme="1"/>
      <name val="Arial"/>
      <family val="2"/>
    </font>
    <font>
      <b/>
      <u val="doubleAccounting"/>
      <sz val="14"/>
      <color theme="1"/>
      <name val="Arial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  <border>
      <left/>
      <right style="thin">
        <color theme="5" tint="0.39997558519241921"/>
      </right>
      <top/>
      <bottom/>
      <diagonal/>
    </border>
    <border>
      <left/>
      <right style="thin">
        <color theme="5" tint="0.39997558519241921"/>
      </right>
      <top style="thin">
        <color indexed="64"/>
      </top>
      <bottom/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/>
      <right style="thin">
        <color theme="5" tint="0.39997558519241921"/>
      </right>
      <top/>
      <bottom style="double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2" fillId="2" borderId="0" xfId="0" applyFont="1" applyFill="1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1" fillId="2" borderId="0" xfId="0" applyNumberFormat="1" applyFont="1" applyFill="1" applyAlignment="1" applyProtection="1">
      <alignment wrapText="1"/>
      <protection hidden="1"/>
    </xf>
    <xf numFmtId="164" fontId="1" fillId="2" borderId="0" xfId="0" applyNumberFormat="1" applyFont="1" applyFill="1" applyProtection="1">
      <protection hidden="1"/>
    </xf>
    <xf numFmtId="44" fontId="1" fillId="2" borderId="0" xfId="1" applyFont="1" applyFill="1" applyBorder="1" applyProtection="1">
      <protection hidden="1"/>
    </xf>
    <xf numFmtId="165" fontId="1" fillId="2" borderId="0" xfId="1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164" fontId="1" fillId="2" borderId="0" xfId="1" applyNumberFormat="1" applyFont="1" applyFill="1" applyBorder="1" applyProtection="1">
      <protection hidden="1"/>
    </xf>
    <xf numFmtId="0" fontId="14" fillId="0" borderId="0" xfId="3"/>
    <xf numFmtId="0" fontId="3" fillId="0" borderId="1" xfId="0" applyFont="1" applyBorder="1"/>
    <xf numFmtId="0" fontId="1" fillId="0" borderId="4" xfId="0" applyFont="1" applyBorder="1"/>
    <xf numFmtId="0" fontId="14" fillId="0" borderId="0" xfId="3" applyBorder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1" fillId="0" borderId="0" xfId="0" applyNumberFormat="1" applyFont="1"/>
    <xf numFmtId="44" fontId="1" fillId="0" borderId="5" xfId="0" applyNumberFormat="1" applyFont="1" applyBorder="1"/>
    <xf numFmtId="0" fontId="1" fillId="0" borderId="6" xfId="0" applyFont="1" applyBorder="1"/>
    <xf numFmtId="44" fontId="1" fillId="0" borderId="7" xfId="0" applyNumberFormat="1" applyFont="1" applyBorder="1"/>
    <xf numFmtId="44" fontId="1" fillId="0" borderId="8" xfId="0" applyNumberFormat="1" applyFont="1" applyBorder="1"/>
    <xf numFmtId="0" fontId="14" fillId="0" borderId="1" xfId="3" applyBorder="1" applyAlignment="1"/>
    <xf numFmtId="44" fontId="1" fillId="0" borderId="3" xfId="0" applyNumberFormat="1" applyFont="1" applyBorder="1"/>
    <xf numFmtId="165" fontId="1" fillId="0" borderId="8" xfId="0" applyNumberFormat="1" applyFont="1" applyBorder="1"/>
    <xf numFmtId="44" fontId="1" fillId="2" borderId="0" xfId="1" applyFont="1" applyFill="1" applyBorder="1" applyProtection="1">
      <protection locked="0" hidden="1"/>
    </xf>
    <xf numFmtId="49" fontId="14" fillId="0" borderId="7" xfId="3" applyNumberFormat="1" applyBorder="1"/>
    <xf numFmtId="49" fontId="13" fillId="2" borderId="0" xfId="0" applyNumberFormat="1" applyFont="1" applyFill="1" applyProtection="1">
      <protection hidden="1"/>
    </xf>
    <xf numFmtId="49" fontId="1" fillId="2" borderId="10" xfId="0" applyNumberFormat="1" applyFont="1" applyFill="1" applyBorder="1" applyAlignment="1" applyProtection="1">
      <alignment wrapText="1"/>
      <protection hidden="1"/>
    </xf>
    <xf numFmtId="0" fontId="1" fillId="2" borderId="10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5" fillId="0" borderId="4" xfId="0" applyFont="1" applyBorder="1"/>
    <xf numFmtId="0" fontId="15" fillId="0" borderId="0" xfId="0" applyFont="1"/>
    <xf numFmtId="0" fontId="15" fillId="0" borderId="5" xfId="0" applyFont="1" applyBorder="1"/>
    <xf numFmtId="0" fontId="17" fillId="0" borderId="0" xfId="3" applyFont="1" applyBorder="1"/>
    <xf numFmtId="44" fontId="15" fillId="0" borderId="0" xfId="1" applyFont="1" applyBorder="1"/>
    <xf numFmtId="9" fontId="15" fillId="0" borderId="0" xfId="0" applyNumberFormat="1" applyFont="1"/>
    <xf numFmtId="164" fontId="15" fillId="0" borderId="0" xfId="0" applyNumberFormat="1" applyFont="1"/>
    <xf numFmtId="164" fontId="15" fillId="0" borderId="5" xfId="0" applyNumberFormat="1" applyFont="1" applyBorder="1"/>
    <xf numFmtId="0" fontId="15" fillId="0" borderId="6" xfId="0" applyFont="1" applyBorder="1"/>
    <xf numFmtId="0" fontId="17" fillId="0" borderId="7" xfId="3" applyFont="1" applyBorder="1"/>
    <xf numFmtId="164" fontId="15" fillId="0" borderId="7" xfId="0" applyNumberFormat="1" applyFont="1" applyBorder="1"/>
    <xf numFmtId="9" fontId="15" fillId="0" borderId="7" xfId="0" applyNumberFormat="1" applyFont="1" applyBorder="1"/>
    <xf numFmtId="164" fontId="15" fillId="0" borderId="8" xfId="0" applyNumberFormat="1" applyFont="1" applyBorder="1"/>
    <xf numFmtId="44" fontId="1" fillId="2" borderId="0" xfId="1" applyFont="1" applyFill="1" applyBorder="1" applyProtection="1"/>
    <xf numFmtId="2" fontId="1" fillId="2" borderId="0" xfId="4" applyNumberFormat="1" applyFont="1" applyFill="1" applyBorder="1" applyProtection="1">
      <protection locked="0" hidden="1"/>
    </xf>
    <xf numFmtId="49" fontId="2" fillId="2" borderId="0" xfId="0" applyNumberFormat="1" applyFont="1" applyFill="1" applyAlignment="1" applyProtection="1">
      <alignment horizontal="center" wrapText="1"/>
      <protection hidden="1"/>
    </xf>
    <xf numFmtId="49" fontId="4" fillId="2" borderId="0" xfId="0" applyNumberFormat="1" applyFont="1" applyFill="1" applyAlignment="1" applyProtection="1">
      <alignment wrapText="1"/>
      <protection hidden="1"/>
    </xf>
    <xf numFmtId="49" fontId="1" fillId="2" borderId="0" xfId="0" applyNumberFormat="1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0" fontId="1" fillId="2" borderId="0" xfId="0" applyFont="1" applyFill="1" applyProtection="1">
      <protection locked="0" hidden="1"/>
    </xf>
    <xf numFmtId="0" fontId="1" fillId="2" borderId="0" xfId="0" applyFont="1" applyFill="1" applyProtection="1">
      <protection locked="0"/>
    </xf>
    <xf numFmtId="166" fontId="1" fillId="2" borderId="0" xfId="1" applyNumberFormat="1" applyFont="1" applyFill="1" applyBorder="1" applyProtection="1">
      <protection hidden="1"/>
    </xf>
    <xf numFmtId="165" fontId="1" fillId="2" borderId="0" xfId="0" applyNumberFormat="1" applyFont="1" applyFill="1" applyProtection="1">
      <protection hidden="1"/>
    </xf>
    <xf numFmtId="49" fontId="2" fillId="2" borderId="15" xfId="0" applyNumberFormat="1" applyFont="1" applyFill="1" applyBorder="1" applyAlignment="1" applyProtection="1">
      <alignment horizontal="center" wrapText="1"/>
      <protection hidden="1"/>
    </xf>
    <xf numFmtId="0" fontId="2" fillId="2" borderId="16" xfId="0" applyFont="1" applyFill="1" applyBorder="1" applyAlignment="1" applyProtection="1">
      <alignment horizontal="center"/>
      <protection hidden="1"/>
    </xf>
    <xf numFmtId="49" fontId="7" fillId="2" borderId="15" xfId="0" applyNumberFormat="1" applyFont="1" applyFill="1" applyBorder="1" applyAlignment="1" applyProtection="1">
      <alignment wrapText="1"/>
      <protection hidden="1"/>
    </xf>
    <xf numFmtId="0" fontId="1" fillId="2" borderId="16" xfId="0" applyFont="1" applyFill="1" applyBorder="1" applyProtection="1">
      <protection hidden="1"/>
    </xf>
    <xf numFmtId="49" fontId="1" fillId="2" borderId="15" xfId="0" applyNumberFormat="1" applyFont="1" applyFill="1" applyBorder="1" applyAlignment="1" applyProtection="1">
      <alignment wrapText="1"/>
      <protection hidden="1"/>
    </xf>
    <xf numFmtId="0" fontId="1" fillId="2" borderId="15" xfId="0" applyFont="1" applyFill="1" applyBorder="1" applyProtection="1">
      <protection hidden="1"/>
    </xf>
    <xf numFmtId="165" fontId="1" fillId="2" borderId="16" xfId="0" applyNumberFormat="1" applyFont="1" applyFill="1" applyBorder="1" applyProtection="1">
      <protection hidden="1"/>
    </xf>
    <xf numFmtId="44" fontId="1" fillId="2" borderId="16" xfId="0" applyNumberFormat="1" applyFont="1" applyFill="1" applyBorder="1" applyProtection="1">
      <protection hidden="1"/>
    </xf>
    <xf numFmtId="44" fontId="1" fillId="2" borderId="17" xfId="0" applyNumberFormat="1" applyFont="1" applyFill="1" applyBorder="1" applyProtection="1">
      <protection hidden="1"/>
    </xf>
    <xf numFmtId="165" fontId="1" fillId="2" borderId="16" xfId="1" applyNumberFormat="1" applyFont="1" applyFill="1" applyBorder="1" applyProtection="1">
      <protection hidden="1"/>
    </xf>
    <xf numFmtId="0" fontId="8" fillId="2" borderId="15" xfId="0" applyFont="1" applyFill="1" applyBorder="1" applyProtection="1">
      <protection hidden="1"/>
    </xf>
    <xf numFmtId="0" fontId="8" fillId="2" borderId="16" xfId="0" applyFont="1" applyFill="1" applyBorder="1" applyProtection="1">
      <protection hidden="1"/>
    </xf>
    <xf numFmtId="49" fontId="4" fillId="2" borderId="15" xfId="0" applyNumberFormat="1" applyFont="1" applyFill="1" applyBorder="1" applyAlignment="1" applyProtection="1">
      <alignment wrapText="1"/>
      <protection hidden="1"/>
    </xf>
    <xf numFmtId="0" fontId="1" fillId="2" borderId="15" xfId="0" applyFont="1" applyFill="1" applyBorder="1" applyAlignment="1" applyProtection="1">
      <alignment horizontal="left" wrapText="1"/>
      <protection hidden="1"/>
    </xf>
    <xf numFmtId="0" fontId="1" fillId="2" borderId="16" xfId="0" applyFont="1" applyFill="1" applyBorder="1" applyAlignment="1" applyProtection="1">
      <alignment horizontal="left"/>
      <protection hidden="1"/>
    </xf>
    <xf numFmtId="49" fontId="1" fillId="2" borderId="15" xfId="0" applyNumberFormat="1" applyFont="1" applyFill="1" applyBorder="1" applyAlignment="1" applyProtection="1">
      <alignment vertical="top" wrapText="1"/>
      <protection hidden="1"/>
    </xf>
    <xf numFmtId="44" fontId="1" fillId="2" borderId="16" xfId="1" applyFont="1" applyFill="1" applyBorder="1" applyProtection="1">
      <protection locked="0" hidden="1"/>
    </xf>
    <xf numFmtId="44" fontId="3" fillId="2" borderId="17" xfId="0" applyNumberFormat="1" applyFont="1" applyFill="1" applyBorder="1" applyProtection="1">
      <protection hidden="1"/>
    </xf>
    <xf numFmtId="44" fontId="10" fillId="3" borderId="21" xfId="0" applyNumberFormat="1" applyFont="1" applyFill="1" applyBorder="1" applyProtection="1">
      <protection hidden="1"/>
    </xf>
    <xf numFmtId="0" fontId="10" fillId="2" borderId="18" xfId="0" applyFont="1" applyFill="1" applyBorder="1" applyAlignment="1" applyProtection="1">
      <alignment horizontal="left"/>
      <protection hidden="1"/>
    </xf>
    <xf numFmtId="0" fontId="10" fillId="2" borderId="19" xfId="0" applyFont="1" applyFill="1" applyBorder="1" applyAlignment="1" applyProtection="1">
      <alignment horizontal="left"/>
      <protection hidden="1"/>
    </xf>
    <xf numFmtId="44" fontId="10" fillId="2" borderId="20" xfId="0" applyNumberFormat="1" applyFont="1" applyFill="1" applyBorder="1" applyProtection="1">
      <protection hidden="1"/>
    </xf>
    <xf numFmtId="49" fontId="20" fillId="2" borderId="9" xfId="0" applyNumberFormat="1" applyFont="1" applyFill="1" applyBorder="1" applyProtection="1">
      <protection hidden="1"/>
    </xf>
    <xf numFmtId="44" fontId="21" fillId="3" borderId="20" xfId="0" applyNumberFormat="1" applyFont="1" applyFill="1" applyBorder="1" applyProtection="1">
      <protection hidden="1"/>
    </xf>
    <xf numFmtId="0" fontId="10" fillId="3" borderId="15" xfId="0" applyFont="1" applyFill="1" applyBorder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8" xfId="0" applyFont="1" applyFill="1" applyBorder="1" applyAlignment="1" applyProtection="1">
      <alignment horizontal="left"/>
      <protection hidden="1"/>
    </xf>
    <xf numFmtId="0" fontId="10" fillId="3" borderId="19" xfId="0" applyFont="1" applyFill="1" applyBorder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9" fillId="2" borderId="12" xfId="0" applyNumberFormat="1" applyFont="1" applyFill="1" applyBorder="1" applyAlignment="1" applyProtection="1">
      <alignment horizontal="left" wrapText="1"/>
      <protection hidden="1"/>
    </xf>
    <xf numFmtId="49" fontId="19" fillId="2" borderId="13" xfId="0" applyNumberFormat="1" applyFont="1" applyFill="1" applyBorder="1" applyAlignment="1" applyProtection="1">
      <alignment horizontal="left" wrapText="1"/>
      <protection hidden="1"/>
    </xf>
    <xf numFmtId="49" fontId="19" fillId="2" borderId="14" xfId="0" applyNumberFormat="1" applyFont="1" applyFill="1" applyBorder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2" borderId="16" xfId="0" applyFont="1" applyFill="1" applyBorder="1" applyAlignment="1" applyProtection="1">
      <alignment horizontal="left"/>
      <protection hidden="1"/>
    </xf>
    <xf numFmtId="1" fontId="1" fillId="2" borderId="0" xfId="0" applyNumberFormat="1" applyFont="1" applyFill="1" applyAlignment="1" applyProtection="1">
      <alignment horizontal="left"/>
      <protection locked="0" hidden="1"/>
    </xf>
    <xf numFmtId="1" fontId="1" fillId="2" borderId="16" xfId="0" applyNumberFormat="1" applyFont="1" applyFill="1" applyBorder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/>
      <protection locked="0" hidden="1"/>
    </xf>
    <xf numFmtId="49" fontId="1" fillId="2" borderId="16" xfId="0" applyNumberFormat="1" applyFont="1" applyFill="1" applyBorder="1" applyAlignment="1" applyProtection="1">
      <alignment horizontal="left"/>
      <protection locked="0" hidden="1"/>
    </xf>
    <xf numFmtId="0" fontId="1" fillId="2" borderId="0" xfId="0" applyFont="1" applyFill="1" applyAlignment="1">
      <alignment horizontal="left"/>
    </xf>
    <xf numFmtId="49" fontId="1" fillId="2" borderId="15" xfId="0" applyNumberFormat="1" applyFont="1" applyFill="1" applyBorder="1" applyAlignment="1" applyProtection="1">
      <alignment horizontal="left" vertical="top" wrapText="1"/>
      <protection hidden="1"/>
    </xf>
    <xf numFmtId="49" fontId="1" fillId="2" borderId="0" xfId="0" applyNumberFormat="1" applyFont="1" applyFill="1" applyAlignment="1" applyProtection="1">
      <alignment horizontal="left" vertical="top" wrapText="1"/>
      <protection hidden="1"/>
    </xf>
  </cellXfs>
  <cellStyles count="5">
    <cellStyle name="Hyperlink" xfId="3" builtinId="8"/>
    <cellStyle name="Procent" xfId="4" builtinId="5"/>
    <cellStyle name="Standaard" xfId="0" builtinId="0"/>
    <cellStyle name="Valuta" xfId="1" builtinId="4"/>
    <cellStyle name="Valuta 2" xfId="2" xr:uid="{00000000-0005-0000-0000-000003000000}"/>
  </cellStyles>
  <dxfs count="13"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  <dxf>
      <font>
        <color theme="5" tint="-0.24994659260841701"/>
      </font>
    </dxf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  <dxf>
      <border>
        <right/>
        <bottom style="thin">
          <color theme="5"/>
        </bottom>
        <vertical/>
        <horizontal/>
      </border>
    </dxf>
    <dxf>
      <font>
        <color theme="5" tint="-0.24994659260841701"/>
      </font>
    </dxf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  <dxf>
      <border>
        <bottom style="thin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etten.overheid.nl/BWBR0033711/" TargetMode="External"/><Relationship Id="rId2" Type="http://schemas.openxmlformats.org/officeDocument/2006/relationships/hyperlink" Target="http://wetten.overheid.nl/BWBR0033711/" TargetMode="External"/><Relationship Id="rId1" Type="http://schemas.openxmlformats.org/officeDocument/2006/relationships/hyperlink" Target="https://wetten.overheid.nl/BWBR0028899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etten.overheid.nl/BWBR0015703/Hoofdstuk3/32/Artikel21" TargetMode="External"/><Relationship Id="rId4" Type="http://schemas.openxmlformats.org/officeDocument/2006/relationships/hyperlink" Target="http://wetten.overheid.nl/BWBR0015703/Hoofdstuk3/32/Artikel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94"/>
  <sheetViews>
    <sheetView tabSelected="1" zoomScaleNormal="90" workbookViewId="0">
      <selection activeCell="C6" sqref="C6:F6"/>
    </sheetView>
  </sheetViews>
  <sheetFormatPr defaultColWidth="0" defaultRowHeight="12.75" zeroHeight="1" x14ac:dyDescent="0.2"/>
  <cols>
    <col min="1" max="1" width="27" style="7" customWidth="1"/>
    <col min="2" max="2" width="2.83203125" style="7" hidden="1" customWidth="1"/>
    <col min="3" max="3" width="18.83203125" style="5" customWidth="1"/>
    <col min="4" max="4" width="17.6640625" style="5" customWidth="1"/>
    <col min="5" max="5" width="17" style="5" customWidth="1"/>
    <col min="6" max="6" width="24.5" style="5" customWidth="1"/>
    <col min="7" max="7" width="9.33203125" style="5" hidden="1"/>
    <col min="8" max="10" width="0" style="5" hidden="1"/>
    <col min="11" max="16383" width="9.33203125" style="5" hidden="1"/>
    <col min="16384" max="16384" width="1.6640625" style="5" hidden="1" customWidth="1"/>
  </cols>
  <sheetData>
    <row r="1" spans="1:10" ht="27" x14ac:dyDescent="0.35">
      <c r="A1" s="86" t="s">
        <v>68</v>
      </c>
      <c r="B1" s="32"/>
      <c r="C1" s="33"/>
      <c r="D1" s="33"/>
      <c r="E1" s="33"/>
      <c r="F1" s="34"/>
    </row>
    <row r="2" spans="1:10" ht="20.25" x14ac:dyDescent="0.3">
      <c r="A2" s="31"/>
    </row>
    <row r="3" spans="1:10" ht="20.25" customHeight="1" x14ac:dyDescent="0.3">
      <c r="A3" s="93" t="s">
        <v>46</v>
      </c>
      <c r="B3" s="94"/>
      <c r="C3" s="94"/>
      <c r="D3" s="94"/>
      <c r="E3" s="94"/>
      <c r="F3" s="95"/>
      <c r="G3" s="4"/>
      <c r="H3" s="4"/>
      <c r="I3" s="4"/>
      <c r="J3" s="4"/>
    </row>
    <row r="4" spans="1:10" ht="20.100000000000001" customHeight="1" x14ac:dyDescent="0.3">
      <c r="A4" s="64"/>
      <c r="B4" s="53"/>
      <c r="C4" s="6"/>
      <c r="D4" s="6"/>
      <c r="E4" s="6"/>
      <c r="F4" s="65"/>
      <c r="G4" s="6"/>
      <c r="H4" s="6"/>
      <c r="I4" s="6"/>
      <c r="J4" s="6"/>
    </row>
    <row r="5" spans="1:10" ht="15.95" customHeight="1" x14ac:dyDescent="0.25">
      <c r="A5" s="66" t="s">
        <v>2</v>
      </c>
      <c r="B5" s="54"/>
      <c r="F5" s="67"/>
    </row>
    <row r="6" spans="1:10" x14ac:dyDescent="0.2">
      <c r="A6" s="68" t="s">
        <v>0</v>
      </c>
      <c r="C6" s="102"/>
      <c r="D6" s="102"/>
      <c r="E6" s="102"/>
      <c r="F6" s="103"/>
    </row>
    <row r="7" spans="1:10" x14ac:dyDescent="0.2">
      <c r="A7" s="68" t="s">
        <v>1</v>
      </c>
      <c r="C7" s="102"/>
      <c r="D7" s="102"/>
      <c r="E7" s="102"/>
      <c r="F7" s="103"/>
    </row>
    <row r="8" spans="1:10" ht="15" customHeight="1" x14ac:dyDescent="0.2">
      <c r="A8" s="68"/>
      <c r="F8" s="67"/>
    </row>
    <row r="9" spans="1:10" ht="12.75" customHeight="1" x14ac:dyDescent="0.25">
      <c r="A9" s="66" t="s">
        <v>25</v>
      </c>
      <c r="F9" s="67"/>
    </row>
    <row r="10" spans="1:10" ht="25.5" x14ac:dyDescent="0.2">
      <c r="A10" s="68" t="s">
        <v>43</v>
      </c>
      <c r="C10" s="104" t="s">
        <v>72</v>
      </c>
      <c r="D10" s="104"/>
      <c r="E10" s="104"/>
      <c r="F10" s="78"/>
    </row>
    <row r="11" spans="1:10" ht="28.5" customHeight="1" x14ac:dyDescent="0.2">
      <c r="A11" s="79" t="s">
        <v>54</v>
      </c>
      <c r="B11" s="55"/>
      <c r="C11" s="100">
        <v>18</v>
      </c>
      <c r="D11" s="100"/>
      <c r="E11" s="100"/>
      <c r="F11" s="101"/>
      <c r="H11" s="8"/>
    </row>
    <row r="12" spans="1:10" ht="52.5" customHeight="1" x14ac:dyDescent="0.2">
      <c r="A12" s="105" t="s">
        <v>53</v>
      </c>
      <c r="B12" s="106"/>
      <c r="C12" s="106"/>
      <c r="D12" s="106"/>
      <c r="E12" s="56" t="s">
        <v>4</v>
      </c>
      <c r="F12" s="70"/>
      <c r="H12" s="8"/>
    </row>
    <row r="13" spans="1:10" x14ac:dyDescent="0.2">
      <c r="A13" s="68"/>
      <c r="F13" s="67"/>
      <c r="H13" s="8"/>
    </row>
    <row r="14" spans="1:10" ht="15.95" customHeight="1" x14ac:dyDescent="0.25">
      <c r="A14" s="66" t="s">
        <v>26</v>
      </c>
      <c r="B14" s="54"/>
      <c r="C14" s="57" t="s">
        <v>9</v>
      </c>
      <c r="D14" s="57" t="s">
        <v>10</v>
      </c>
      <c r="E14" s="57" t="s">
        <v>11</v>
      </c>
      <c r="F14" s="67"/>
      <c r="H14" s="8"/>
    </row>
    <row r="15" spans="1:10" x14ac:dyDescent="0.2">
      <c r="A15" s="68" t="s">
        <v>52</v>
      </c>
      <c r="C15" s="29"/>
      <c r="D15" s="51">
        <f>C15*12</f>
        <v>0</v>
      </c>
      <c r="E15" s="51">
        <f>C15*$C$11</f>
        <v>0</v>
      </c>
      <c r="F15" s="67"/>
      <c r="H15" s="8"/>
    </row>
    <row r="16" spans="1:10" x14ac:dyDescent="0.2">
      <c r="A16" s="68" t="s">
        <v>7</v>
      </c>
      <c r="C16" s="51">
        <f>D16/12</f>
        <v>0</v>
      </c>
      <c r="D16" s="29"/>
      <c r="E16" s="51">
        <f>C16*$C$11</f>
        <v>0</v>
      </c>
      <c r="F16" s="67"/>
      <c r="H16" s="8"/>
    </row>
    <row r="17" spans="1:8" ht="12.75" customHeight="1" x14ac:dyDescent="0.2">
      <c r="A17" s="68" t="s">
        <v>8</v>
      </c>
      <c r="C17" s="29"/>
      <c r="D17" s="51">
        <f>C17*12</f>
        <v>0</v>
      </c>
      <c r="E17" s="51">
        <f>C17*$C$11</f>
        <v>0</v>
      </c>
      <c r="F17" s="67"/>
      <c r="H17" s="8"/>
    </row>
    <row r="18" spans="1:8" ht="9.9499999999999993" customHeight="1" x14ac:dyDescent="0.2">
      <c r="A18" s="68"/>
      <c r="C18" s="9"/>
      <c r="D18" s="9"/>
      <c r="E18" s="9"/>
      <c r="F18" s="67"/>
      <c r="H18" s="8"/>
    </row>
    <row r="19" spans="1:8" ht="15.95" customHeight="1" x14ac:dyDescent="0.25">
      <c r="A19" s="68"/>
      <c r="C19" s="92" t="s">
        <v>55</v>
      </c>
      <c r="D19" s="92"/>
      <c r="E19" s="92"/>
      <c r="F19" s="70">
        <f>SUM(E15:E17)</f>
        <v>0</v>
      </c>
      <c r="H19" s="8"/>
    </row>
    <row r="20" spans="1:8" ht="27.95" customHeight="1" x14ac:dyDescent="0.25">
      <c r="A20" s="68"/>
      <c r="E20" s="58"/>
      <c r="F20" s="71"/>
    </row>
    <row r="21" spans="1:8" ht="15.95" customHeight="1" x14ac:dyDescent="0.25">
      <c r="A21" s="66" t="s">
        <v>12</v>
      </c>
      <c r="B21" s="54"/>
      <c r="C21" s="57" t="s">
        <v>9</v>
      </c>
      <c r="D21" s="57" t="s">
        <v>10</v>
      </c>
      <c r="E21" s="57" t="s">
        <v>11</v>
      </c>
      <c r="F21" s="67"/>
    </row>
    <row r="22" spans="1:8" x14ac:dyDescent="0.2">
      <c r="A22" s="68" t="s">
        <v>44</v>
      </c>
      <c r="C22" s="29"/>
      <c r="D22" s="51">
        <f>C22*12</f>
        <v>0</v>
      </c>
      <c r="E22" s="51">
        <f>SUM(C22*$C$11)</f>
        <v>0</v>
      </c>
      <c r="F22" s="67"/>
    </row>
    <row r="23" spans="1:8" x14ac:dyDescent="0.2">
      <c r="A23" s="68" t="s">
        <v>13</v>
      </c>
      <c r="C23" s="51">
        <f>D23/12</f>
        <v>0</v>
      </c>
      <c r="D23" s="29"/>
      <c r="E23" s="51">
        <f>SUM(C23*$C$11)</f>
        <v>0</v>
      </c>
      <c r="F23" s="67"/>
    </row>
    <row r="24" spans="1:8" ht="9.9499999999999993" customHeight="1" x14ac:dyDescent="0.2">
      <c r="A24" s="68"/>
      <c r="C24" s="9"/>
      <c r="D24" s="9"/>
      <c r="E24" s="9"/>
      <c r="F24" s="67"/>
    </row>
    <row r="25" spans="1:8" ht="15.95" customHeight="1" x14ac:dyDescent="0.25">
      <c r="A25" s="68"/>
      <c r="C25" s="92" t="s">
        <v>56</v>
      </c>
      <c r="D25" s="92"/>
      <c r="E25" s="92"/>
      <c r="F25" s="71">
        <f>SUM(E22:E23)</f>
        <v>0</v>
      </c>
    </row>
    <row r="26" spans="1:8" ht="27.95" customHeight="1" x14ac:dyDescent="0.2">
      <c r="A26" s="68"/>
      <c r="F26" s="67"/>
    </row>
    <row r="27" spans="1:8" ht="15" x14ac:dyDescent="0.25">
      <c r="A27" s="66" t="s">
        <v>27</v>
      </c>
      <c r="C27" s="57" t="s">
        <v>9</v>
      </c>
      <c r="D27" s="57" t="s">
        <v>10</v>
      </c>
      <c r="E27" s="57" t="s">
        <v>11</v>
      </c>
      <c r="F27" s="67"/>
    </row>
    <row r="28" spans="1:8" ht="12.75" customHeight="1" x14ac:dyDescent="0.2">
      <c r="A28" s="68" t="s">
        <v>66</v>
      </c>
      <c r="C28" s="10">
        <f>IF(SUM(C15:C17)-(C22+C23)&lt;0,0,SUM(C15:C17)-(C22+C23))</f>
        <v>0</v>
      </c>
      <c r="D28" s="10">
        <f>IF(SUM(D15:D17)-(D22+D23)&lt;0,0,SUM(D15:D17)-(D22+D23))</f>
        <v>0</v>
      </c>
      <c r="E28" s="10">
        <f>IF(SUM(E15:E17)-(E22+E23)&lt;0,0,SUM(E15:E17)-(E22+E23))</f>
        <v>0</v>
      </c>
      <c r="F28" s="67"/>
    </row>
    <row r="29" spans="1:8" ht="9.9499999999999993" customHeight="1" x14ac:dyDescent="0.2">
      <c r="A29" s="68"/>
      <c r="C29" s="9"/>
      <c r="D29" s="9"/>
      <c r="E29" s="9"/>
      <c r="F29" s="67"/>
    </row>
    <row r="30" spans="1:8" ht="15.95" customHeight="1" x14ac:dyDescent="0.25">
      <c r="A30" s="68"/>
      <c r="C30" s="92" t="s">
        <v>57</v>
      </c>
      <c r="D30" s="92"/>
      <c r="E30" s="92"/>
      <c r="F30" s="72">
        <f>E28</f>
        <v>0</v>
      </c>
    </row>
    <row r="31" spans="1:8" ht="9.9499999999999993" customHeight="1" x14ac:dyDescent="0.2">
      <c r="A31" s="68"/>
      <c r="C31" s="9"/>
      <c r="D31" s="9"/>
      <c r="E31" s="9"/>
      <c r="F31" s="67"/>
    </row>
    <row r="32" spans="1:8" ht="15.95" customHeight="1" x14ac:dyDescent="0.25">
      <c r="A32" s="66" t="s">
        <v>29</v>
      </c>
      <c r="C32" s="92" t="s">
        <v>58</v>
      </c>
      <c r="D32" s="92"/>
      <c r="E32" s="92"/>
      <c r="F32" s="80"/>
    </row>
    <row r="33" spans="1:10" ht="9.9499999999999993" customHeight="1" x14ac:dyDescent="0.2">
      <c r="A33" s="68"/>
      <c r="C33" s="9"/>
      <c r="D33" s="9"/>
      <c r="E33" s="9"/>
      <c r="F33" s="67"/>
    </row>
    <row r="34" spans="1:10" ht="15.95" customHeight="1" x14ac:dyDescent="0.25">
      <c r="A34" s="68"/>
      <c r="C34" s="92" t="s">
        <v>59</v>
      </c>
      <c r="D34" s="92"/>
      <c r="E34" s="92"/>
      <c r="F34" s="72">
        <f>F30+F32</f>
        <v>0</v>
      </c>
    </row>
    <row r="35" spans="1:10" s="11" customFormat="1" ht="27.95" customHeight="1" x14ac:dyDescent="0.2">
      <c r="A35" s="74"/>
      <c r="F35" s="75"/>
    </row>
    <row r="36" spans="1:10" ht="15.75" x14ac:dyDescent="0.25">
      <c r="A36" s="76" t="s">
        <v>28</v>
      </c>
      <c r="B36" s="54"/>
      <c r="E36" s="57" t="s">
        <v>11</v>
      </c>
      <c r="F36" s="67"/>
    </row>
    <row r="37" spans="1:10" ht="38.25" x14ac:dyDescent="0.2">
      <c r="A37" s="77" t="s">
        <v>69</v>
      </c>
      <c r="B37" s="59"/>
      <c r="C37" s="60" t="s">
        <v>75</v>
      </c>
      <c r="D37" s="5" t="s">
        <v>60</v>
      </c>
      <c r="E37" s="9">
        <f>IF(C37="Ja",F30*0.09,)</f>
        <v>0</v>
      </c>
      <c r="F37" s="67"/>
    </row>
    <row r="38" spans="1:10" ht="25.5" customHeight="1" x14ac:dyDescent="0.2">
      <c r="A38" s="77" t="s">
        <v>70</v>
      </c>
      <c r="B38" s="59"/>
      <c r="C38" s="60" t="s">
        <v>75</v>
      </c>
      <c r="D38" s="5" t="s">
        <v>61</v>
      </c>
      <c r="E38" s="10">
        <f>IF(C38="Ja",C11*Variabelen!B11,0)</f>
        <v>0</v>
      </c>
      <c r="F38" s="67"/>
    </row>
    <row r="39" spans="1:10" ht="25.5" customHeight="1" x14ac:dyDescent="0.2">
      <c r="A39" s="77"/>
      <c r="B39" s="59"/>
      <c r="C39" s="60"/>
      <c r="D39" s="61" t="s">
        <v>75</v>
      </c>
      <c r="E39" s="10"/>
      <c r="F39" s="67"/>
    </row>
    <row r="40" spans="1:10" ht="25.5" customHeight="1" x14ac:dyDescent="0.2">
      <c r="A40" s="77" t="s">
        <v>71</v>
      </c>
      <c r="B40" s="59"/>
      <c r="C40" s="60" t="s">
        <v>75</v>
      </c>
      <c r="D40" s="52"/>
      <c r="E40" s="62">
        <f>IF(AND(C40="Ja", D39="Netto kredietbedrag"),F30-D40,IF(AND(C40="ja",D39="Rente percentage"),F30*D40,0))</f>
        <v>0</v>
      </c>
      <c r="F40" s="67"/>
    </row>
    <row r="41" spans="1:10" ht="9.9499999999999993" customHeight="1" x14ac:dyDescent="0.2">
      <c r="A41" s="68"/>
      <c r="C41" s="9"/>
      <c r="D41" s="9"/>
      <c r="E41" s="9"/>
      <c r="F41" s="67"/>
    </row>
    <row r="42" spans="1:10" ht="15.95" customHeight="1" x14ac:dyDescent="0.25">
      <c r="A42" s="68"/>
      <c r="C42" s="92" t="s">
        <v>62</v>
      </c>
      <c r="D42" s="92"/>
      <c r="E42" s="92"/>
      <c r="F42" s="81">
        <f>SUM(E37+E38+E40)</f>
        <v>0</v>
      </c>
    </row>
    <row r="43" spans="1:10" ht="15.75" customHeight="1" x14ac:dyDescent="0.2">
      <c r="A43" s="69"/>
      <c r="B43" s="5"/>
      <c r="F43" s="67"/>
    </row>
    <row r="44" spans="1:10" s="12" customFormat="1" ht="21.75" thickBot="1" x14ac:dyDescent="0.3">
      <c r="A44" s="88" t="s">
        <v>63</v>
      </c>
      <c r="B44" s="89"/>
      <c r="C44" s="89"/>
      <c r="D44" s="89"/>
      <c r="E44" s="89"/>
      <c r="F44" s="82" t="str">
        <f>IF(F34-F42&lt;=0,"Nihil",F34-F42)</f>
        <v>Nihil</v>
      </c>
    </row>
    <row r="45" spans="1:10" s="12" customFormat="1" ht="18.75" thickTop="1" x14ac:dyDescent="0.25">
      <c r="A45" s="83"/>
      <c r="B45" s="84"/>
      <c r="C45" s="84"/>
      <c r="D45" s="84"/>
      <c r="E45" s="84"/>
      <c r="F45" s="85"/>
    </row>
    <row r="46" spans="1:10" ht="20.25" customHeight="1" x14ac:dyDescent="0.3">
      <c r="A46" s="93" t="s">
        <v>47</v>
      </c>
      <c r="B46" s="94"/>
      <c r="C46" s="94"/>
      <c r="D46" s="94"/>
      <c r="E46" s="94"/>
      <c r="F46" s="95"/>
      <c r="G46" s="4"/>
      <c r="H46" s="4"/>
      <c r="I46" s="4"/>
      <c r="J46" s="4"/>
    </row>
    <row r="47" spans="1:10" ht="20.100000000000001" customHeight="1" x14ac:dyDescent="0.3">
      <c r="A47" s="64"/>
      <c r="B47" s="53"/>
      <c r="C47" s="6"/>
      <c r="D47" s="6"/>
      <c r="E47" s="6"/>
      <c r="F47" s="65"/>
      <c r="G47" s="6"/>
      <c r="H47" s="6"/>
      <c r="I47" s="6"/>
      <c r="J47" s="6"/>
    </row>
    <row r="48" spans="1:10" ht="15.95" customHeight="1" x14ac:dyDescent="0.25">
      <c r="A48" s="66" t="s">
        <v>2</v>
      </c>
      <c r="B48" s="54"/>
      <c r="F48" s="67"/>
    </row>
    <row r="49" spans="1:8" x14ac:dyDescent="0.2">
      <c r="A49" s="68" t="s">
        <v>0</v>
      </c>
      <c r="C49" s="97">
        <f>C6</f>
        <v>0</v>
      </c>
      <c r="D49" s="98"/>
      <c r="E49" s="98"/>
      <c r="F49" s="99"/>
    </row>
    <row r="50" spans="1:8" x14ac:dyDescent="0.2">
      <c r="A50" s="69"/>
      <c r="B50" s="5"/>
      <c r="F50" s="67"/>
    </row>
    <row r="51" spans="1:8" ht="15" customHeight="1" x14ac:dyDescent="0.25">
      <c r="A51" s="66" t="s">
        <v>30</v>
      </c>
      <c r="F51" s="67"/>
    </row>
    <row r="52" spans="1:8" x14ac:dyDescent="0.2">
      <c r="A52" s="68" t="s">
        <v>42</v>
      </c>
      <c r="C52" s="96" t="s">
        <v>75</v>
      </c>
      <c r="D52" s="96"/>
      <c r="F52" s="67"/>
    </row>
    <row r="53" spans="1:8" ht="25.5" x14ac:dyDescent="0.2">
      <c r="A53" s="68" t="s">
        <v>54</v>
      </c>
      <c r="C53" s="100">
        <v>18</v>
      </c>
      <c r="D53" s="100"/>
      <c r="E53" s="100"/>
      <c r="F53" s="101"/>
      <c r="H53" s="8"/>
    </row>
    <row r="54" spans="1:8" ht="18.75" customHeight="1" x14ac:dyDescent="0.2">
      <c r="A54" s="68"/>
      <c r="F54" s="67"/>
      <c r="H54" s="8"/>
    </row>
    <row r="55" spans="1:8" ht="15.95" customHeight="1" x14ac:dyDescent="0.25">
      <c r="A55" s="66" t="s">
        <v>26</v>
      </c>
      <c r="B55" s="54"/>
      <c r="C55" s="57" t="s">
        <v>9</v>
      </c>
      <c r="D55" s="57" t="s">
        <v>10</v>
      </c>
      <c r="E55" s="57" t="s">
        <v>11</v>
      </c>
      <c r="F55" s="67"/>
      <c r="H55" s="8"/>
    </row>
    <row r="56" spans="1:8" x14ac:dyDescent="0.2">
      <c r="A56" s="68" t="s">
        <v>6</v>
      </c>
      <c r="C56" s="9">
        <f>C15</f>
        <v>0</v>
      </c>
      <c r="D56" s="9">
        <f>C56*12</f>
        <v>0</v>
      </c>
      <c r="E56" s="9">
        <f>C56*$C$53</f>
        <v>0</v>
      </c>
      <c r="F56" s="67"/>
      <c r="H56" s="8"/>
    </row>
    <row r="57" spans="1:8" x14ac:dyDescent="0.2">
      <c r="A57" s="68" t="s">
        <v>7</v>
      </c>
      <c r="C57" s="9">
        <f>D57/12</f>
        <v>0</v>
      </c>
      <c r="D57" s="9">
        <f>D16</f>
        <v>0</v>
      </c>
      <c r="E57" s="9">
        <f>C57*$C$53</f>
        <v>0</v>
      </c>
      <c r="F57" s="67"/>
      <c r="H57" s="8"/>
    </row>
    <row r="58" spans="1:8" ht="12.75" customHeight="1" x14ac:dyDescent="0.2">
      <c r="A58" s="68" t="s">
        <v>8</v>
      </c>
      <c r="C58" s="9">
        <f>C17</f>
        <v>0</v>
      </c>
      <c r="D58" s="9">
        <f>C58*12</f>
        <v>0</v>
      </c>
      <c r="E58" s="9">
        <f t="shared" ref="E58" si="0">C58*$C$53</f>
        <v>0</v>
      </c>
      <c r="F58" s="67"/>
      <c r="H58" s="8"/>
    </row>
    <row r="59" spans="1:8" ht="9.9499999999999993" customHeight="1" x14ac:dyDescent="0.2">
      <c r="A59" s="68"/>
      <c r="C59" s="9"/>
      <c r="D59" s="9"/>
      <c r="E59" s="9"/>
      <c r="F59" s="67"/>
      <c r="H59" s="8"/>
    </row>
    <row r="60" spans="1:8" ht="15.95" customHeight="1" x14ac:dyDescent="0.25">
      <c r="A60" s="68"/>
      <c r="C60" s="92" t="s">
        <v>55</v>
      </c>
      <c r="D60" s="92"/>
      <c r="E60" s="92"/>
      <c r="F60" s="70">
        <f>SUM(E56:E58)</f>
        <v>0</v>
      </c>
      <c r="H60" s="8"/>
    </row>
    <row r="61" spans="1:8" ht="15" customHeight="1" x14ac:dyDescent="0.25">
      <c r="A61" s="68"/>
      <c r="E61" s="58"/>
      <c r="F61" s="71"/>
    </row>
    <row r="62" spans="1:8" ht="15.95" customHeight="1" x14ac:dyDescent="0.25">
      <c r="A62" s="66" t="s">
        <v>12</v>
      </c>
      <c r="B62" s="54"/>
      <c r="C62" s="57" t="s">
        <v>9</v>
      </c>
      <c r="D62" s="57" t="s">
        <v>10</v>
      </c>
      <c r="E62" s="57" t="s">
        <v>11</v>
      </c>
      <c r="F62" s="67"/>
    </row>
    <row r="63" spans="1:8" x14ac:dyDescent="0.2">
      <c r="A63" s="68" t="s">
        <v>44</v>
      </c>
      <c r="C63" s="9">
        <f>C22</f>
        <v>0</v>
      </c>
      <c r="D63" s="9">
        <f>C63*12</f>
        <v>0</v>
      </c>
      <c r="E63" s="9">
        <f>C63*$C$53</f>
        <v>0</v>
      </c>
      <c r="F63" s="67"/>
    </row>
    <row r="64" spans="1:8" x14ac:dyDescent="0.2">
      <c r="A64" s="68" t="s">
        <v>13</v>
      </c>
      <c r="C64" s="9">
        <f>(D64/12)</f>
        <v>0</v>
      </c>
      <c r="D64" s="9">
        <f>D23</f>
        <v>0</v>
      </c>
      <c r="E64" s="9">
        <f>C64*$C$53</f>
        <v>0</v>
      </c>
      <c r="F64" s="67"/>
    </row>
    <row r="65" spans="1:8" ht="9.9499999999999993" customHeight="1" x14ac:dyDescent="0.2">
      <c r="A65" s="68"/>
      <c r="C65" s="9"/>
      <c r="D65" s="9"/>
      <c r="E65" s="9"/>
      <c r="F65" s="67"/>
    </row>
    <row r="66" spans="1:8" ht="15.95" customHeight="1" x14ac:dyDescent="0.25">
      <c r="A66" s="68"/>
      <c r="C66" s="92" t="s">
        <v>56</v>
      </c>
      <c r="D66" s="92"/>
      <c r="E66" s="92"/>
      <c r="F66" s="71">
        <f>SUM(E63:E64)</f>
        <v>0</v>
      </c>
    </row>
    <row r="67" spans="1:8" ht="15" customHeight="1" x14ac:dyDescent="0.2">
      <c r="A67" s="68"/>
      <c r="F67" s="67"/>
    </row>
    <row r="68" spans="1:8" ht="15" x14ac:dyDescent="0.25">
      <c r="A68" s="66" t="s">
        <v>27</v>
      </c>
      <c r="C68" s="57" t="s">
        <v>9</v>
      </c>
      <c r="D68" s="57" t="s">
        <v>10</v>
      </c>
      <c r="E68" s="57" t="s">
        <v>11</v>
      </c>
      <c r="F68" s="67"/>
    </row>
    <row r="69" spans="1:8" ht="12.75" customHeight="1" x14ac:dyDescent="0.2">
      <c r="A69" s="68" t="s">
        <v>67</v>
      </c>
      <c r="C69" s="10">
        <f>IF(SUM(C56:C58)-(C63+C64)&lt;0,0,SUM(C56:C58)-(C63+C64))</f>
        <v>0</v>
      </c>
      <c r="D69" s="10">
        <f>IF(SUM(D56:D58)-(D63+D64)&lt;0,0,SUM(D56:D58)-(D63+D64))</f>
        <v>0</v>
      </c>
      <c r="E69" s="10">
        <f>IF(SUM(E56:E58)-(E63+E64)&lt;0,0,SUM(E56:E58)-(E63+E64))</f>
        <v>0</v>
      </c>
      <c r="F69" s="67"/>
    </row>
    <row r="70" spans="1:8" ht="12.75" customHeight="1" x14ac:dyDescent="0.2">
      <c r="A70" s="68"/>
      <c r="C70" s="10"/>
      <c r="D70" s="10"/>
      <c r="E70" s="10"/>
      <c r="F70" s="67"/>
    </row>
    <row r="71" spans="1:8" ht="15.95" customHeight="1" x14ac:dyDescent="0.25">
      <c r="A71" s="68"/>
      <c r="C71" s="92" t="s">
        <v>57</v>
      </c>
      <c r="D71" s="92"/>
      <c r="E71" s="92"/>
      <c r="F71" s="72">
        <f>E69</f>
        <v>0</v>
      </c>
    </row>
    <row r="72" spans="1:8" ht="9.9499999999999993" customHeight="1" x14ac:dyDescent="0.2">
      <c r="A72" s="68"/>
      <c r="C72" s="9"/>
      <c r="D72" s="9"/>
      <c r="E72" s="9"/>
      <c r="F72" s="67"/>
      <c r="H72" s="8"/>
    </row>
    <row r="73" spans="1:8" ht="15.95" customHeight="1" x14ac:dyDescent="0.25">
      <c r="A73" s="66" t="s">
        <v>29</v>
      </c>
      <c r="C73" s="92" t="s">
        <v>58</v>
      </c>
      <c r="D73" s="92"/>
      <c r="E73" s="92"/>
      <c r="F73" s="73">
        <f>F32</f>
        <v>0</v>
      </c>
    </row>
    <row r="74" spans="1:8" ht="9.9499999999999993" customHeight="1" x14ac:dyDescent="0.2">
      <c r="A74" s="68"/>
      <c r="C74" s="9"/>
      <c r="D74" s="9"/>
      <c r="E74" s="9"/>
      <c r="F74" s="67"/>
    </row>
    <row r="75" spans="1:8" ht="15.95" customHeight="1" x14ac:dyDescent="0.25">
      <c r="A75" s="68"/>
      <c r="C75" s="92" t="s">
        <v>59</v>
      </c>
      <c r="D75" s="92"/>
      <c r="E75" s="92"/>
      <c r="F75" s="72">
        <f>F71+F73</f>
        <v>0</v>
      </c>
    </row>
    <row r="76" spans="1:8" s="11" customFormat="1" ht="27" customHeight="1" x14ac:dyDescent="0.2">
      <c r="A76" s="74"/>
      <c r="F76" s="75"/>
    </row>
    <row r="77" spans="1:8" ht="15.75" x14ac:dyDescent="0.25">
      <c r="A77" s="76" t="s">
        <v>31</v>
      </c>
      <c r="B77" s="54"/>
      <c r="C77" s="57" t="s">
        <v>9</v>
      </c>
      <c r="E77" s="57" t="s">
        <v>11</v>
      </c>
      <c r="F77" s="67"/>
    </row>
    <row r="78" spans="1:8" ht="38.25" x14ac:dyDescent="0.2">
      <c r="A78" s="77" t="s">
        <v>32</v>
      </c>
      <c r="B78" s="59"/>
      <c r="C78" s="63">
        <f>IF(C52="Enkele Particulier",Variabelen!C7,IF(C52="Enkele ondernemer",Variabelen!C8,IF(C52="Voer uw keuze in",0)))</f>
        <v>0</v>
      </c>
      <c r="E78" s="9">
        <f>C78*C53</f>
        <v>0</v>
      </c>
      <c r="F78" s="67"/>
    </row>
    <row r="79" spans="1:8" ht="9.9499999999999993" customHeight="1" x14ac:dyDescent="0.2">
      <c r="A79" s="68"/>
      <c r="C79" s="9"/>
      <c r="D79" s="9"/>
      <c r="E79" s="9"/>
      <c r="F79" s="67"/>
      <c r="H79" s="8"/>
    </row>
    <row r="80" spans="1:8" x14ac:dyDescent="0.2">
      <c r="A80" s="77"/>
      <c r="B80" s="59"/>
      <c r="E80" s="57" t="s">
        <v>34</v>
      </c>
      <c r="F80" s="67"/>
    </row>
    <row r="81" spans="1:8" ht="25.5" x14ac:dyDescent="0.2">
      <c r="A81" s="68" t="s">
        <v>33</v>
      </c>
      <c r="D81" s="9"/>
      <c r="E81" s="10">
        <f>IF(C52="Enkele Particulier",Variabelen!D7,IF(C52="Enkele ondernemer",Variabelen!D8,IF(C52="Voer uw keuze in",0)))</f>
        <v>0</v>
      </c>
      <c r="F81" s="67"/>
    </row>
    <row r="82" spans="1:8" ht="9.75" customHeight="1" x14ac:dyDescent="0.2">
      <c r="A82" s="68"/>
      <c r="C82" s="9"/>
      <c r="D82" s="9"/>
      <c r="E82" s="9"/>
      <c r="F82" s="67"/>
      <c r="H82" s="8"/>
    </row>
    <row r="83" spans="1:8" x14ac:dyDescent="0.2">
      <c r="A83" s="68"/>
      <c r="D83" s="9"/>
      <c r="E83" s="57" t="s">
        <v>34</v>
      </c>
      <c r="F83" s="67"/>
      <c r="H83" s="8"/>
    </row>
    <row r="84" spans="1:8" x14ac:dyDescent="0.2">
      <c r="A84" s="68" t="s">
        <v>35</v>
      </c>
      <c r="D84" s="9"/>
      <c r="E84" s="9">
        <f>IF(C52="Enkele Particulier",Variabelen!E7,IF(C52="Enkele ondernemer",Variabelen!E8,IF(C52="Voer uw keuze in",0)))</f>
        <v>0</v>
      </c>
      <c r="F84" s="67"/>
      <c r="H84" s="8"/>
    </row>
    <row r="85" spans="1:8" ht="7.5" customHeight="1" x14ac:dyDescent="0.2">
      <c r="A85" s="68"/>
      <c r="C85" s="9"/>
      <c r="D85" s="9"/>
      <c r="E85" s="9"/>
      <c r="F85" s="67"/>
      <c r="H85" s="8"/>
    </row>
    <row r="86" spans="1:8" x14ac:dyDescent="0.2">
      <c r="A86" s="68"/>
      <c r="D86" s="9"/>
      <c r="E86" s="57" t="s">
        <v>34</v>
      </c>
      <c r="F86" s="67"/>
      <c r="H86" s="8"/>
    </row>
    <row r="87" spans="1:8" x14ac:dyDescent="0.2">
      <c r="A87" s="68" t="s">
        <v>23</v>
      </c>
      <c r="C87" s="57"/>
      <c r="D87" s="9"/>
      <c r="E87" s="13">
        <f>Variabelen!B10</f>
        <v>797</v>
      </c>
      <c r="F87" s="67"/>
      <c r="H87" s="8"/>
    </row>
    <row r="88" spans="1:8" ht="9.9499999999999993" customHeight="1" x14ac:dyDescent="0.2">
      <c r="A88" s="68"/>
      <c r="C88" s="9"/>
      <c r="D88" s="9"/>
      <c r="E88" s="9"/>
      <c r="F88" s="67"/>
      <c r="H88" s="8"/>
    </row>
    <row r="89" spans="1:8" ht="15.95" customHeight="1" x14ac:dyDescent="0.25">
      <c r="A89" s="68"/>
      <c r="C89" s="92" t="s">
        <v>64</v>
      </c>
      <c r="D89" s="92"/>
      <c r="E89" s="92"/>
      <c r="F89" s="72">
        <f>SUM(E78+E81+E84+E87)</f>
        <v>797</v>
      </c>
    </row>
    <row r="90" spans="1:8" ht="15" customHeight="1" x14ac:dyDescent="0.2">
      <c r="A90" s="69"/>
      <c r="B90" s="5"/>
      <c r="F90" s="67"/>
    </row>
    <row r="91" spans="1:8" s="12" customFormat="1" ht="23.25" x14ac:dyDescent="0.4">
      <c r="A91" s="90" t="s">
        <v>65</v>
      </c>
      <c r="B91" s="91"/>
      <c r="C91" s="91"/>
      <c r="D91" s="91"/>
      <c r="E91" s="91"/>
      <c r="F91" s="87" t="str">
        <f>IF(F75-F89&lt;=0,"Nihil",F75-F89)</f>
        <v>Nihil</v>
      </c>
    </row>
    <row r="92" spans="1:8" ht="13.5" hidden="1" thickTop="1" x14ac:dyDescent="0.2"/>
    <row r="93" spans="1:8" x14ac:dyDescent="0.2"/>
    <row r="94" spans="1:8" x14ac:dyDescent="0.2"/>
  </sheetData>
  <sheetProtection sheet="1" selectLockedCells="1"/>
  <mergeCells count="24">
    <mergeCell ref="C42:E42"/>
    <mergeCell ref="A3:F3"/>
    <mergeCell ref="C25:E25"/>
    <mergeCell ref="C19:E19"/>
    <mergeCell ref="C34:E34"/>
    <mergeCell ref="C32:E32"/>
    <mergeCell ref="C30:E30"/>
    <mergeCell ref="C6:F6"/>
    <mergeCell ref="C7:F7"/>
    <mergeCell ref="C10:E10"/>
    <mergeCell ref="A12:D12"/>
    <mergeCell ref="C11:F11"/>
    <mergeCell ref="A44:E44"/>
    <mergeCell ref="A91:E91"/>
    <mergeCell ref="C75:E75"/>
    <mergeCell ref="C89:E89"/>
    <mergeCell ref="A46:F46"/>
    <mergeCell ref="C52:D52"/>
    <mergeCell ref="C60:E60"/>
    <mergeCell ref="C73:E73"/>
    <mergeCell ref="C66:E66"/>
    <mergeCell ref="C71:E71"/>
    <mergeCell ref="C49:F49"/>
    <mergeCell ref="C53:F53"/>
  </mergeCells>
  <conditionalFormatting sqref="C6:C7">
    <cfRule type="cellIs" dxfId="12" priority="25" operator="equal">
      <formula>""</formula>
    </cfRule>
  </conditionalFormatting>
  <conditionalFormatting sqref="C11">
    <cfRule type="cellIs" dxfId="11" priority="6" operator="equal">
      <formula>""</formula>
    </cfRule>
  </conditionalFormatting>
  <conditionalFormatting sqref="C15">
    <cfRule type="cellIs" dxfId="10" priority="12" operator="equal">
      <formula>""</formula>
    </cfRule>
  </conditionalFormatting>
  <conditionalFormatting sqref="C17">
    <cfRule type="cellIs" dxfId="9" priority="10" operator="equal">
      <formula>""</formula>
    </cfRule>
  </conditionalFormatting>
  <conditionalFormatting sqref="C22">
    <cfRule type="cellIs" dxfId="8" priority="9" operator="equal">
      <formula>""</formula>
    </cfRule>
  </conditionalFormatting>
  <conditionalFormatting sqref="C37:C52">
    <cfRule type="containsText" dxfId="7" priority="30" operator="containsText" text="Voer uw keuze in">
      <formula>NOT(ISERROR(SEARCH("Voer uw keuze in",C37)))</formula>
    </cfRule>
  </conditionalFormatting>
  <conditionalFormatting sqref="C49">
    <cfRule type="cellIs" dxfId="6" priority="2" operator="equal">
      <formula>""</formula>
    </cfRule>
  </conditionalFormatting>
  <conditionalFormatting sqref="C53">
    <cfRule type="cellIs" dxfId="5" priority="4" operator="equal">
      <formula>""</formula>
    </cfRule>
  </conditionalFormatting>
  <conditionalFormatting sqref="D16">
    <cfRule type="cellIs" dxfId="4" priority="11" operator="equal">
      <formula>""</formula>
    </cfRule>
  </conditionalFormatting>
  <conditionalFormatting sqref="D23">
    <cfRule type="cellIs" dxfId="3" priority="8" operator="equal">
      <formula>""</formula>
    </cfRule>
  </conditionalFormatting>
  <conditionalFormatting sqref="D39">
    <cfRule type="containsText" dxfId="2" priority="1" operator="containsText" text="Voer uw keuze in">
      <formula>NOT(ISERROR(SEARCH("Voer uw keuze in",D39)))</formula>
    </cfRule>
  </conditionalFormatting>
  <conditionalFormatting sqref="D40">
    <cfRule type="cellIs" dxfId="1" priority="7" operator="equal">
      <formula>""</formula>
    </cfRule>
  </conditionalFormatting>
  <conditionalFormatting sqref="F32">
    <cfRule type="cellIs" dxfId="0" priority="3" operator="equal">
      <formula>""</formula>
    </cfRule>
  </conditionalFormatting>
  <dataValidations count="5">
    <dataValidation type="whole" allowBlank="1" showInputMessage="1" showErrorMessage="1" errorTitle="Ongeldige termijn" error="Er is een ongeldige termijn ingevoerd. Vul minimaal 18 en maximaal 50 maanden (3 tot 5 jaar)." sqref="C53 C11" xr:uid="{00000000-0002-0000-0000-000000000000}">
      <formula1>18</formula1>
      <formula2>60</formula2>
    </dataValidation>
    <dataValidation errorStyle="information" allowBlank="1" showInputMessage="1" showErrorMessage="1" errorTitle="Kies één van de zaaksoorten." error="Klik op het pijltje rechts naast deze cel en kies één van de zaaksoorten. " sqref="C10" xr:uid="{00000000-0002-0000-0000-000001000000}"/>
    <dataValidation type="list" allowBlank="1" showInputMessage="1" showErrorMessage="1" sqref="D39" xr:uid="{B57057C5-5988-4FE1-876C-4EC195E569B3}">
      <formula1>Rente</formula1>
    </dataValidation>
    <dataValidation type="custom" allowBlank="1" showInputMessage="1" showErrorMessage="1" sqref="D40" xr:uid="{6FECA9CD-892A-40E8-BD24-4B52447B8D6A}">
      <formula1>IF(D39="Rente percentage", AND(ISNUMBER(D40), D40&gt;=0, D40&lt;=1), IF(D39="Netto krediet", AND(ISNUMBER(D40), D40&gt;1), TRUE))</formula1>
    </dataValidation>
    <dataValidation type="custom" allowBlank="1" showInputMessage="1" showErrorMessage="1" sqref="E40" xr:uid="{5FE087E0-AFB3-4C84-9340-C1D57A2E8900}">
      <formula1>IF(AND(C40="Ja", D39="Netto krediet"),F30-D40,IF(AND(C40="ja",D39="Rente percentage"),F30*D40,""))</formula1>
    </dataValidation>
  </dataValidations>
  <pageMargins left="0.7" right="0.7" top="0.75" bottom="0.75" header="0.3" footer="0.3"/>
  <pageSetup paperSize="9" orientation="portrait" r:id="rId1"/>
  <headerFooter>
    <oddFooter>&amp;L&amp;8Vergelijkingstool Msnp vs. Wsnp 
Alleenstaande 
v. 2021.1&amp;RP. &amp;P / &amp;N</oddFooter>
  </headerFooter>
  <ignoredErrors>
    <ignoredError sqref="C57:D5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Variabelen!$A$15:$A$17</xm:f>
          </x14:formula1>
          <xm:sqref>C38:C40 C37</xm:sqref>
        </x14:dataValidation>
        <x14:dataValidation type="list" allowBlank="1" showInputMessage="1" showErrorMessage="1" xr:uid="{00000000-0002-0000-0000-000003000000}">
          <x14:formula1>
            <xm:f>Variabelen!$A$19:$A$21</xm:f>
          </x14:formula1>
          <xm:sqref>E12</xm:sqref>
        </x14:dataValidation>
        <x14:dataValidation type="list" allowBlank="1" showInputMessage="1" showErrorMessage="1" xr:uid="{00000000-0002-0000-0000-000004000000}">
          <x14:formula1>
            <xm:f>Variabelen!$B$6:$B$8</xm:f>
          </x14:formula1>
          <xm:sqref>C52:D52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G25"/>
  <sheetViews>
    <sheetView workbookViewId="0">
      <selection activeCell="A26" sqref="A26"/>
    </sheetView>
  </sheetViews>
  <sheetFormatPr defaultColWidth="9.33203125" defaultRowHeight="12.75" x14ac:dyDescent="0.2"/>
  <cols>
    <col min="1" max="1" width="34.83203125" style="1" bestFit="1" customWidth="1"/>
    <col min="2" max="2" width="20.1640625" style="1" bestFit="1" customWidth="1"/>
    <col min="3" max="3" width="18.33203125" style="1" customWidth="1"/>
    <col min="4" max="4" width="18" style="1" bestFit="1" customWidth="1"/>
    <col min="5" max="5" width="19.5" style="1" customWidth="1"/>
    <col min="6" max="6" width="21.1640625" style="1" bestFit="1" customWidth="1"/>
    <col min="7" max="7" width="14.1640625" style="1" bestFit="1" customWidth="1"/>
    <col min="8" max="8" width="10.83203125" style="1" bestFit="1" customWidth="1"/>
    <col min="9" max="16384" width="9.33203125" style="1"/>
  </cols>
  <sheetData>
    <row r="1" spans="1:7" x14ac:dyDescent="0.2">
      <c r="A1" s="35" t="s">
        <v>14</v>
      </c>
      <c r="B1" s="36" t="s">
        <v>38</v>
      </c>
      <c r="C1" s="36" t="s">
        <v>37</v>
      </c>
      <c r="D1" s="36" t="s">
        <v>40</v>
      </c>
      <c r="E1" s="36" t="s">
        <v>15</v>
      </c>
      <c r="F1" s="37" t="s">
        <v>41</v>
      </c>
    </row>
    <row r="2" spans="1:7" x14ac:dyDescent="0.2">
      <c r="A2" s="38" t="s">
        <v>74</v>
      </c>
      <c r="B2" s="39"/>
      <c r="C2" s="39"/>
      <c r="D2" s="39"/>
      <c r="E2" s="39"/>
      <c r="F2" s="40"/>
      <c r="G2" s="14"/>
    </row>
    <row r="3" spans="1:7" x14ac:dyDescent="0.2">
      <c r="A3" s="38" t="s">
        <v>16</v>
      </c>
      <c r="B3" s="41" t="s">
        <v>39</v>
      </c>
      <c r="C3" s="42">
        <v>1283.83</v>
      </c>
      <c r="D3" s="43">
        <v>0.05</v>
      </c>
      <c r="E3" s="44">
        <f>C3*D3</f>
        <v>64.191500000000005</v>
      </c>
      <c r="F3" s="45">
        <f>ROUND(E3,0)</f>
        <v>64</v>
      </c>
    </row>
    <row r="4" spans="1:7" ht="13.5" thickBot="1" x14ac:dyDescent="0.25">
      <c r="A4" s="46" t="s">
        <v>45</v>
      </c>
      <c r="B4" s="47" t="s">
        <v>49</v>
      </c>
      <c r="C4" s="48">
        <v>1834.04</v>
      </c>
      <c r="D4" s="49">
        <v>0.05</v>
      </c>
      <c r="E4" s="48">
        <f>C4*D4</f>
        <v>91.701999999999998</v>
      </c>
      <c r="F4" s="50">
        <f t="shared" ref="F4" si="0">ROUND(E4,0)</f>
        <v>92</v>
      </c>
    </row>
    <row r="5" spans="1:7" ht="13.5" thickBot="1" x14ac:dyDescent="0.25"/>
    <row r="6" spans="1:7" x14ac:dyDescent="0.2">
      <c r="A6" s="15" t="s">
        <v>22</v>
      </c>
      <c r="B6" s="18" t="s">
        <v>75</v>
      </c>
      <c r="C6" s="19" t="s">
        <v>17</v>
      </c>
      <c r="D6" s="19" t="s">
        <v>18</v>
      </c>
      <c r="E6" s="20" t="s">
        <v>19</v>
      </c>
    </row>
    <row r="7" spans="1:7" x14ac:dyDescent="0.2">
      <c r="A7" s="16" t="s">
        <v>20</v>
      </c>
      <c r="B7" s="17" t="s">
        <v>50</v>
      </c>
      <c r="C7" s="21">
        <v>67</v>
      </c>
      <c r="D7" s="21">
        <v>2567</v>
      </c>
      <c r="E7" s="22">
        <v>187</v>
      </c>
    </row>
    <row r="8" spans="1:7" ht="13.5" thickBot="1" x14ac:dyDescent="0.25">
      <c r="A8" s="23" t="s">
        <v>21</v>
      </c>
      <c r="B8" s="30" t="s">
        <v>51</v>
      </c>
      <c r="C8" s="24">
        <v>67</v>
      </c>
      <c r="D8" s="24">
        <v>4220</v>
      </c>
      <c r="E8" s="25">
        <v>187</v>
      </c>
    </row>
    <row r="9" spans="1:7" ht="13.5" thickBot="1" x14ac:dyDescent="0.25"/>
    <row r="10" spans="1:7" x14ac:dyDescent="0.2">
      <c r="A10" s="26" t="s">
        <v>48</v>
      </c>
      <c r="B10" s="27">
        <v>797</v>
      </c>
      <c r="G10" s="14"/>
    </row>
    <row r="11" spans="1:7" ht="13.5" thickBot="1" x14ac:dyDescent="0.25">
      <c r="A11" s="23" t="s">
        <v>36</v>
      </c>
      <c r="B11" s="28">
        <v>6</v>
      </c>
    </row>
    <row r="14" spans="1:7" x14ac:dyDescent="0.2">
      <c r="A14" s="2" t="s">
        <v>3</v>
      </c>
      <c r="B14" s="2"/>
      <c r="C14" s="2"/>
      <c r="D14" s="2"/>
    </row>
    <row r="15" spans="1:7" x14ac:dyDescent="0.2">
      <c r="A15" s="3" t="s">
        <v>75</v>
      </c>
      <c r="B15" s="3"/>
      <c r="C15" s="3"/>
      <c r="D15" s="3"/>
    </row>
    <row r="16" spans="1:7" x14ac:dyDescent="0.2">
      <c r="A16" s="1" t="s">
        <v>4</v>
      </c>
    </row>
    <row r="17" spans="1:1" x14ac:dyDescent="0.2">
      <c r="A17" s="1" t="s">
        <v>5</v>
      </c>
    </row>
    <row r="19" spans="1:1" x14ac:dyDescent="0.2">
      <c r="A19" s="1" t="s">
        <v>75</v>
      </c>
    </row>
    <row r="20" spans="1:1" x14ac:dyDescent="0.2">
      <c r="A20" s="1" t="s">
        <v>4</v>
      </c>
    </row>
    <row r="21" spans="1:1" x14ac:dyDescent="0.2">
      <c r="A21" s="1" t="s">
        <v>24</v>
      </c>
    </row>
    <row r="23" spans="1:1" x14ac:dyDescent="0.2">
      <c r="A23" s="1" t="s">
        <v>75</v>
      </c>
    </row>
    <row r="24" spans="1:1" x14ac:dyDescent="0.2">
      <c r="A24" s="1" t="s">
        <v>73</v>
      </c>
    </row>
    <row r="25" spans="1:1" x14ac:dyDescent="0.2">
      <c r="A25" s="1" t="s">
        <v>76</v>
      </c>
    </row>
  </sheetData>
  <hyperlinks>
    <hyperlink ref="A10" r:id="rId1" location="Hoofdstuk2_Paragraaf1_Artikel17" xr:uid="{00000000-0004-0000-0100-000002000000}"/>
    <hyperlink ref="B7" r:id="rId2" display="Dubbele Particulier" xr:uid="{00000000-0004-0000-0100-000005000000}"/>
    <hyperlink ref="B8" r:id="rId3" display="Dubbele Ondernemer" xr:uid="{00000000-0004-0000-0100-000006000000}"/>
    <hyperlink ref="B4" r:id="rId4" display="art. 21 lid 1a Pw" xr:uid="{00000000-0004-0000-0100-000004000000}"/>
    <hyperlink ref="B3" r:id="rId5" xr:uid="{00000000-0004-0000-0100-000001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Vergelijking</vt:lpstr>
      <vt:lpstr>Variabelen</vt:lpstr>
      <vt:lpstr>Rente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Linda Doedée</cp:lastModifiedBy>
  <cp:lastPrinted>2025-08-28T12:21:24Z</cp:lastPrinted>
  <dcterms:created xsi:type="dcterms:W3CDTF">2015-10-22T13:21:42Z</dcterms:created>
  <dcterms:modified xsi:type="dcterms:W3CDTF">2025-08-28T12:21:43Z</dcterms:modified>
</cp:coreProperties>
</file>